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ARIADNE CGM\"/>
    </mc:Choice>
  </mc:AlternateContent>
  <bookViews>
    <workbookView xWindow="240" yWindow="75" windowWidth="20055" windowHeight="7935" firstSheet="1" activeTab="3"/>
  </bookViews>
  <sheets>
    <sheet name="GERAL" sheetId="21" state="hidden" r:id="rId1"/>
    <sheet name="BASE ESTATIST" sheetId="23" r:id="rId2"/>
    <sheet name="TAB DINAM" sheetId="30" state="hidden" r:id="rId3"/>
    <sheet name="DASHBOARD" sheetId="25" r:id="rId4"/>
  </sheets>
  <definedNames>
    <definedName name="_xlnm._FilterDatabase" localSheetId="0" hidden="1">GERAL!$A$1:$G$1</definedName>
    <definedName name="SegmentaçãodeDados_SETOR">#N/A</definedName>
    <definedName name="SegmentaçãodeDados_SETOR1">#N/A</definedName>
    <definedName name="SegmentaçãodeDados_SETOR2">#N/A</definedName>
    <definedName name="_xlnm.Print_Titles" localSheetId="0">GERAL!$1:$1</definedName>
  </definedNames>
  <calcPr calcId="152511"/>
  <pivotCaches>
    <pivotCache cacheId="0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B43" i="23" l="1"/>
  <c r="H41" i="23"/>
  <c r="F41" i="23"/>
  <c r="E41" i="23"/>
  <c r="D41" i="23"/>
  <c r="C41" i="23"/>
  <c r="B41" i="23"/>
  <c r="H40" i="23"/>
  <c r="F40" i="23"/>
  <c r="E40" i="23"/>
  <c r="D40" i="23"/>
  <c r="C40" i="23"/>
  <c r="B40" i="23"/>
  <c r="H39" i="23"/>
  <c r="F39" i="23"/>
  <c r="E39" i="23"/>
  <c r="D39" i="23"/>
  <c r="C39" i="23"/>
  <c r="B39" i="23"/>
  <c r="H38" i="23"/>
  <c r="F38" i="23"/>
  <c r="E38" i="23"/>
  <c r="D38" i="23"/>
  <c r="C38" i="23"/>
  <c r="B38" i="23"/>
  <c r="H37" i="23"/>
  <c r="F37" i="23"/>
  <c r="E37" i="23"/>
  <c r="D37" i="23"/>
  <c r="C37" i="23"/>
  <c r="B37" i="23"/>
  <c r="H36" i="23"/>
  <c r="F36" i="23"/>
  <c r="E36" i="23"/>
  <c r="D36" i="23"/>
  <c r="C36" i="23"/>
  <c r="B36" i="23"/>
  <c r="H35" i="23"/>
  <c r="F35" i="23"/>
  <c r="E35" i="23"/>
  <c r="D35" i="23"/>
  <c r="C35" i="23"/>
  <c r="B35" i="23"/>
  <c r="H34" i="23"/>
  <c r="F34" i="23"/>
  <c r="E34" i="23"/>
  <c r="D34" i="23"/>
  <c r="C34" i="23"/>
  <c r="B34" i="23"/>
  <c r="H33" i="23"/>
  <c r="F33" i="23"/>
  <c r="E33" i="23"/>
  <c r="D33" i="23"/>
  <c r="C33" i="23"/>
  <c r="B33" i="23"/>
  <c r="H32" i="23"/>
  <c r="F32" i="23"/>
  <c r="E32" i="23"/>
  <c r="D32" i="23"/>
  <c r="C32" i="23"/>
  <c r="B32" i="23"/>
  <c r="H31" i="23"/>
  <c r="F31" i="23"/>
  <c r="E31" i="23"/>
  <c r="D31" i="23"/>
  <c r="C31" i="23"/>
  <c r="B31" i="23"/>
  <c r="H30" i="23"/>
  <c r="F30" i="23"/>
  <c r="E30" i="23"/>
  <c r="D30" i="23"/>
  <c r="C30" i="23"/>
  <c r="B30" i="23"/>
  <c r="H29" i="23"/>
  <c r="F29" i="23"/>
  <c r="E29" i="23"/>
  <c r="D29" i="23"/>
  <c r="C29" i="23"/>
  <c r="B29" i="23"/>
  <c r="B24" i="23"/>
  <c r="G22" i="23"/>
  <c r="F22" i="23"/>
  <c r="E22" i="23"/>
  <c r="D22" i="23"/>
  <c r="C22" i="23"/>
  <c r="B22" i="23"/>
  <c r="G21" i="23"/>
  <c r="F21" i="23"/>
  <c r="E21" i="23"/>
  <c r="D21" i="23"/>
  <c r="C21" i="23"/>
  <c r="B21" i="23"/>
  <c r="G20" i="23"/>
  <c r="F20" i="23"/>
  <c r="E20" i="23"/>
  <c r="D20" i="23"/>
  <c r="C20" i="23"/>
  <c r="B20" i="23"/>
  <c r="G19" i="23"/>
  <c r="F19" i="23"/>
  <c r="E19" i="23"/>
  <c r="D19" i="23"/>
  <c r="C19" i="23"/>
  <c r="B19" i="23"/>
  <c r="G18" i="23"/>
  <c r="F18" i="23"/>
  <c r="E18" i="23"/>
  <c r="D18" i="23"/>
  <c r="C18" i="23"/>
  <c r="B18" i="23"/>
  <c r="G17" i="23"/>
  <c r="F17" i="23"/>
  <c r="E17" i="23"/>
  <c r="D17" i="23"/>
  <c r="C17" i="23"/>
  <c r="B17" i="23"/>
  <c r="G16" i="23"/>
  <c r="F16" i="23"/>
  <c r="E16" i="23"/>
  <c r="D16" i="23"/>
  <c r="C16" i="23"/>
  <c r="B16" i="23"/>
  <c r="G15" i="23"/>
  <c r="F15" i="23"/>
  <c r="E15" i="23"/>
  <c r="D15" i="23"/>
  <c r="C15" i="23"/>
  <c r="B15" i="23"/>
  <c r="G14" i="23"/>
  <c r="F14" i="23"/>
  <c r="E14" i="23"/>
  <c r="D14" i="23"/>
  <c r="C14" i="23"/>
  <c r="B14" i="23"/>
  <c r="G13" i="23"/>
  <c r="F13" i="23"/>
  <c r="E13" i="23"/>
  <c r="D13" i="23"/>
  <c r="C13" i="23"/>
  <c r="B13" i="23"/>
  <c r="G12" i="23"/>
  <c r="F12" i="23"/>
  <c r="E12" i="23"/>
  <c r="D12" i="23"/>
  <c r="C12" i="23"/>
  <c r="B12" i="23"/>
  <c r="G11" i="23"/>
  <c r="F11" i="23"/>
  <c r="E11" i="23"/>
  <c r="D11" i="23"/>
  <c r="C11" i="23"/>
  <c r="B11" i="23"/>
  <c r="G10" i="23"/>
  <c r="F10" i="23"/>
  <c r="E10" i="23"/>
  <c r="D10" i="23"/>
  <c r="C10" i="23"/>
  <c r="B10" i="23"/>
</calcChain>
</file>

<file path=xl/sharedStrings.xml><?xml version="1.0" encoding="utf-8"?>
<sst xmlns="http://schemas.openxmlformats.org/spreadsheetml/2006/main" count="249" uniqueCount="41">
  <si>
    <t>VISÃO GERAL DA NOVA LEI DE LICITAÇÕES E CONTRATOS - 14.133-2021, COM ÊNFASE NA GESTÃO E FISCALIZAÇÃO DE CONTRATOS</t>
  </si>
  <si>
    <t>SMS</t>
  </si>
  <si>
    <t>SMA</t>
  </si>
  <si>
    <t>SUMLIC</t>
  </si>
  <si>
    <t>SMASDH</t>
  </si>
  <si>
    <t>SEMEL</t>
  </si>
  <si>
    <t>SMDU</t>
  </si>
  <si>
    <t>SMOSP</t>
  </si>
  <si>
    <t>CULTURA</t>
  </si>
  <si>
    <t>SANEAR</t>
  </si>
  <si>
    <t>AMAR</t>
  </si>
  <si>
    <t>SME/EDUCAR</t>
  </si>
  <si>
    <t>SuMLic</t>
  </si>
  <si>
    <t>RESENPREVI</t>
  </si>
  <si>
    <t>CÂMARA</t>
  </si>
  <si>
    <t>SETOR</t>
  </si>
  <si>
    <t>ITEM</t>
  </si>
  <si>
    <t>04/07/2022 MANHÃ</t>
  </si>
  <si>
    <t>04/07/2022 TARDE</t>
  </si>
  <si>
    <t>05/07/2022 MANHÃ</t>
  </si>
  <si>
    <t>05/07/2022 TARDE</t>
  </si>
  <si>
    <t>QTDE. FISCAIS</t>
  </si>
  <si>
    <t>PARTICIPAÇÃO DOS FISCAIS</t>
  </si>
  <si>
    <t>MÉDIA DE PARTIC.</t>
  </si>
  <si>
    <t>TOTAL</t>
  </si>
  <si>
    <t>Rótulos de Linha</t>
  </si>
  <si>
    <t>META</t>
  </si>
  <si>
    <t>04/07/2022 - MANHÃ</t>
  </si>
  <si>
    <t>04/07/2022 - TARDE</t>
  </si>
  <si>
    <t>05/07/2022 - MANHÃ</t>
  </si>
  <si>
    <t>05/07/2022 - TARDE</t>
  </si>
  <si>
    <t>META PRETENDIDA</t>
  </si>
  <si>
    <t>MÉDIA DE PARTICIPAÇÃO</t>
  </si>
  <si>
    <t>PARTICPAÇÃO DE CADA SETOR</t>
  </si>
  <si>
    <t xml:space="preserve">PALESTRANTE: </t>
  </si>
  <si>
    <t>Eduardo Guimarães</t>
  </si>
  <si>
    <t>Bacharel em Informática e Tecnologia da Informação pela UERJ</t>
  </si>
  <si>
    <t>Mestre em Administração Pública pela FGV</t>
  </si>
  <si>
    <t xml:space="preserve">                                   Controladoria Geral do Município</t>
  </si>
  <si>
    <t>CÓDIGO</t>
  </si>
  <si>
    <t>https://eduguimaraes.com/eduardo-guimaraes/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</si>
</sst>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Microsoft PhagsPa"/>
      <family val="2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Microsoft PhagsPa"/>
      <family val="2"/>
    </font>
    <font>
      <b/>
      <sz val="28"/>
      <color theme="0"/>
      <name val="Microsoft PhagsPa"/>
      <family val="2"/>
    </font>
    <font>
      <b/>
      <sz val="11"/>
      <color theme="0"/>
      <name val="Microsoft PhagsPa"/>
      <family val="2"/>
    </font>
    <font>
      <sz val="12"/>
      <color theme="0"/>
      <name val="Microsoft PhagsPa"/>
      <family val="2"/>
    </font>
    <font>
      <sz val="10"/>
      <color theme="0"/>
      <name val="Microsoft PhagsPa"/>
      <family val="2"/>
    </font>
    <font>
      <sz val="22"/>
      <color theme="0"/>
      <name val="Microsoft PhagsP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9" fontId="7" fillId="2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9" fontId="3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/>
    <xf numFmtId="0" fontId="9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left" vertical="center" indent="1"/>
    </xf>
    <xf numFmtId="0" fontId="7" fillId="2" borderId="12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</cellXfs>
  <cellStyles count="2">
    <cellStyle name="Normal" xfId="0" builtinId="0"/>
    <cellStyle name="Porcentagem" xfId="1" builtinId="5"/>
  </cellStyles>
  <dxfs count="119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3" formatCode="0%"/>
    </dxf>
    <dxf>
      <alignment horizontal="left" readingOrder="0"/>
    </dxf>
    <dxf>
      <alignment horizontal="left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13" formatCode="0%"/>
    </dxf>
    <dxf>
      <alignment horizontal="left" readingOrder="0"/>
    </dxf>
    <dxf>
      <alignment horizontal="left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readingOrder="0"/>
    </dxf>
    <dxf>
      <alignment horizontal="left" readingOrder="0"/>
    </dxf>
    <dxf>
      <numFmt numFmtId="13" formatCode="0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readingOrder="0"/>
    </dxf>
    <dxf>
      <alignment horizontal="left" readingOrder="0"/>
    </dxf>
    <dxf>
      <numFmt numFmtId="13" formatCode="0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horizontal="left" readingOrder="0"/>
    </dxf>
    <dxf>
      <alignment horizontal="left" readingOrder="0"/>
    </dxf>
    <dxf>
      <numFmt numFmtId="13" formatCode="0%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[ESTATISTICA DO CURSO - VERSÃO FINAL.xlsx]TAB DINAM!Tabela dinâmica5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Microsoft PhagsPa" panose="020B0502040204020203" pitchFamily="34" charset="0"/>
                <a:ea typeface="+mn-ea"/>
                <a:cs typeface="+mn-cs"/>
              </a:defRPr>
            </a:pPr>
            <a:r>
              <a:rPr lang="pt-BR" sz="1500"/>
              <a:t>Percentual de Participação dos Setores por Dia de Evento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Microsoft PhagsPa" panose="020B0502040204020203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9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0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1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2"/>
        <c:spPr>
          <a:gradFill rotWithShape="1">
            <a:gsLst>
              <a:gs pos="0">
                <a:schemeClr val="accent2">
                  <a:lumMod val="60000"/>
                  <a:shade val="51000"/>
                  <a:satMod val="130000"/>
                </a:schemeClr>
              </a:gs>
              <a:gs pos="80000">
                <a:schemeClr val="accent2">
                  <a:lumMod val="60000"/>
                  <a:shade val="93000"/>
                  <a:satMod val="130000"/>
                </a:schemeClr>
              </a:gs>
              <a:gs pos="100000">
                <a:schemeClr val="accent2">
                  <a:lumMod val="60000"/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0"/>
              <c:y val="-2.743827160493827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 DINAM'!$B$1</c:f>
              <c:strCache>
                <c:ptCount val="1"/>
                <c:pt idx="0">
                  <c:v>04/07/2022 - MANHÃ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Microsoft PhagsPa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DINAM'!$A$2:$A$14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DINAM'!$B$2:$B$14</c:f>
              <c:numCache>
                <c:formatCode>0%</c:formatCode>
                <c:ptCount val="13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0.375</c:v>
                </c:pt>
                <c:pt idx="7">
                  <c:v>0.73333333333333328</c:v>
                </c:pt>
                <c:pt idx="8">
                  <c:v>0.54545454545454541</c:v>
                </c:pt>
                <c:pt idx="9">
                  <c:v>0.9285714285714286</c:v>
                </c:pt>
                <c:pt idx="10">
                  <c:v>0.70588235294117652</c:v>
                </c:pt>
                <c:pt idx="11">
                  <c:v>0.7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 DINAM'!$C$1</c:f>
              <c:strCache>
                <c:ptCount val="1"/>
                <c:pt idx="0">
                  <c:v>04/07/2022 - TARDE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Microsoft PhagsPa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DINAM'!$A$2:$A$14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DINAM'!$C$2:$C$14</c:f>
              <c:numCache>
                <c:formatCode>0%</c:formatCode>
                <c:ptCount val="13"/>
                <c:pt idx="0">
                  <c:v>0.83333333333333337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0.375</c:v>
                </c:pt>
                <c:pt idx="7">
                  <c:v>0.73333333333333328</c:v>
                </c:pt>
                <c:pt idx="8">
                  <c:v>0.45454545454545453</c:v>
                </c:pt>
                <c:pt idx="9">
                  <c:v>0.8571428571428571</c:v>
                </c:pt>
                <c:pt idx="10">
                  <c:v>0.70588235294117652</c:v>
                </c:pt>
                <c:pt idx="11">
                  <c:v>0.73333333333333328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 DINAM'!$D$1</c:f>
              <c:strCache>
                <c:ptCount val="1"/>
                <c:pt idx="0">
                  <c:v>05/07/2022 - MANHÃ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Microsoft PhagsPa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DINAM'!$A$2:$A$14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DINAM'!$D$2:$D$14</c:f>
              <c:numCache>
                <c:formatCode>0%</c:formatCode>
                <c:ptCount val="13"/>
                <c:pt idx="0">
                  <c:v>0.83333333333333337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0.375</c:v>
                </c:pt>
                <c:pt idx="7">
                  <c:v>0.8666666666666667</c:v>
                </c:pt>
                <c:pt idx="8">
                  <c:v>0.54545454545454541</c:v>
                </c:pt>
                <c:pt idx="9">
                  <c:v>0.9285714285714286</c:v>
                </c:pt>
                <c:pt idx="10">
                  <c:v>0.76470588235294112</c:v>
                </c:pt>
                <c:pt idx="11">
                  <c:v>0.7</c:v>
                </c:pt>
                <c:pt idx="12">
                  <c:v>0.5</c:v>
                </c:pt>
              </c:numCache>
            </c:numRef>
          </c:val>
        </c:ser>
        <c:ser>
          <c:idx val="3"/>
          <c:order val="3"/>
          <c:tx>
            <c:strRef>
              <c:f>'TAB DINAM'!$E$1</c:f>
              <c:strCache>
                <c:ptCount val="1"/>
                <c:pt idx="0">
                  <c:v>05/07/2022 - TARDE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5"/>
              <c:layout>
                <c:manualLayout>
                  <c:x val="0"/>
                  <c:y val="-2.74382716049382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Microsoft PhagsPa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DINAM'!$A$2:$A$14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DINAM'!$E$2:$E$14</c:f>
              <c:numCache>
                <c:formatCode>0%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0.375</c:v>
                </c:pt>
                <c:pt idx="7">
                  <c:v>0.8</c:v>
                </c:pt>
                <c:pt idx="8">
                  <c:v>0.45454545454545453</c:v>
                </c:pt>
                <c:pt idx="9">
                  <c:v>0.8928571428571429</c:v>
                </c:pt>
                <c:pt idx="10">
                  <c:v>0.70588235294117652</c:v>
                </c:pt>
                <c:pt idx="11">
                  <c:v>0.76666666666666672</c:v>
                </c:pt>
                <c:pt idx="1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275809168"/>
        <c:axId val="-1275803184"/>
      </c:barChart>
      <c:catAx>
        <c:axId val="-127580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Microsoft PhagsPa" panose="020B0502040204020203" pitchFamily="34" charset="0"/>
                <a:ea typeface="+mn-ea"/>
                <a:cs typeface="+mn-cs"/>
              </a:defRPr>
            </a:pPr>
            <a:endParaRPr lang="pt-BR"/>
          </a:p>
        </c:txPr>
        <c:crossAx val="-1275803184"/>
        <c:crosses val="autoZero"/>
        <c:auto val="1"/>
        <c:lblAlgn val="ctr"/>
        <c:lblOffset val="100"/>
        <c:noMultiLvlLbl val="0"/>
      </c:catAx>
      <c:valAx>
        <c:axId val="-1275803184"/>
        <c:scaling>
          <c:orientation val="minMax"/>
          <c:max val="4"/>
        </c:scaling>
        <c:delete val="1"/>
        <c:axPos val="l"/>
        <c:numFmt formatCode="0%" sourceLinked="1"/>
        <c:majorTickMark val="none"/>
        <c:minorTickMark val="none"/>
        <c:tickLblPos val="nextTo"/>
        <c:crossAx val="-127580916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Microsoft PhagsPa" panose="020B05020402040202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1">
          <a:latin typeface="Microsoft PhagsPa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[ESTATISTICA DO CURSO - VERSÃO FINAL.xlsx]TAB DINAM!Tabela dinâmica6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Microsoft PhagsPa" panose="020B0502040204020203" pitchFamily="34" charset="0"/>
                <a:ea typeface="+mn-ea"/>
                <a:cs typeface="+mn-cs"/>
              </a:defRPr>
            </a:pPr>
            <a:r>
              <a:rPr lang="pt-BR" sz="1500"/>
              <a:t>Média de Participação de Cada</a:t>
            </a:r>
            <a:r>
              <a:rPr lang="pt-BR" sz="1500" baseline="0"/>
              <a:t> Setor no Evento</a:t>
            </a:r>
            <a:endParaRPr lang="pt-BR" sz="15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Microsoft PhagsPa" panose="020B0502040204020203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</c:pivotFmt>
      <c:pivotFmt>
        <c:idx val="5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</c:pivotFmts>
    <c:plotArea>
      <c:layout/>
      <c:areaChart>
        <c:grouping val="stacked"/>
        <c:varyColors val="0"/>
        <c:ser>
          <c:idx val="0"/>
          <c:order val="0"/>
          <c:tx>
            <c:strRef>
              <c:f>'TAB DINAM'!$B$16</c:f>
              <c:strCache>
                <c:ptCount val="1"/>
                <c:pt idx="0">
                  <c:v>META PRETENDIDA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elete val="1"/>
          </c:dLbls>
          <c:cat>
            <c:strRef>
              <c:f>'TAB DINAM'!$A$17:$A$29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DINAM'!$B$17:$B$29</c:f>
              <c:numCache>
                <c:formatCode>0%</c:formatCode>
                <c:ptCount val="13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273035776"/>
        <c:axId val="-1273040672"/>
      </c:areaChart>
      <c:barChart>
        <c:barDir val="col"/>
        <c:grouping val="clustered"/>
        <c:varyColors val="0"/>
        <c:ser>
          <c:idx val="1"/>
          <c:order val="1"/>
          <c:tx>
            <c:strRef>
              <c:f>'TAB DINAM'!$C$16</c:f>
              <c:strCache>
                <c:ptCount val="1"/>
                <c:pt idx="0">
                  <c:v>MÉDIA DE PARTICIPAÇÃO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Microsoft PhagsPa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 DINAM'!$A$17:$A$29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DINAM'!$C$17:$C$29</c:f>
              <c:numCache>
                <c:formatCode>0%</c:formatCode>
                <c:ptCount val="13"/>
                <c:pt idx="0">
                  <c:v>0.66666666666666674</c:v>
                </c:pt>
                <c:pt idx="1">
                  <c:v>0.75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0.5</c:v>
                </c:pt>
                <c:pt idx="6">
                  <c:v>0.375</c:v>
                </c:pt>
                <c:pt idx="7">
                  <c:v>0.78333333333333321</c:v>
                </c:pt>
                <c:pt idx="8">
                  <c:v>0.5</c:v>
                </c:pt>
                <c:pt idx="9">
                  <c:v>0.9017857142857143</c:v>
                </c:pt>
                <c:pt idx="10">
                  <c:v>0.72058823529411775</c:v>
                </c:pt>
                <c:pt idx="11">
                  <c:v>0.72499999999999987</c:v>
                </c:pt>
                <c:pt idx="12">
                  <c:v>0.75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273035776"/>
        <c:axId val="-1273040672"/>
      </c:barChart>
      <c:catAx>
        <c:axId val="-12730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Microsoft PhagsPa" panose="020B0502040204020203" pitchFamily="34" charset="0"/>
                <a:ea typeface="+mn-ea"/>
                <a:cs typeface="+mn-cs"/>
              </a:defRPr>
            </a:pPr>
            <a:endParaRPr lang="pt-BR"/>
          </a:p>
        </c:txPr>
        <c:crossAx val="-1273040672"/>
        <c:crosses val="autoZero"/>
        <c:auto val="1"/>
        <c:lblAlgn val="ctr"/>
        <c:lblOffset val="100"/>
        <c:noMultiLvlLbl val="0"/>
      </c:catAx>
      <c:valAx>
        <c:axId val="-12730406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27303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Microsoft PhagsPa" panose="020B05020402040202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1">
          <a:latin typeface="Microsoft PhagsPa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[ESTATISTICA DO CURSO - VERSÃO FINAL.xlsx]TAB DINAM!Tabela dinâmica7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Microsoft PhagsPa" panose="020B0502040204020203" pitchFamily="34" charset="0"/>
                <a:ea typeface="+mn-ea"/>
                <a:cs typeface="+mn-cs"/>
              </a:defRPr>
            </a:pPr>
            <a:r>
              <a:rPr lang="en-US" sz="1500"/>
              <a:t>Composição do Evento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Microsoft PhagsPa" panose="020B0502040204020203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dLbl>
          <c:idx val="0"/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-1.3246845794976012E-2"/>
              <c:y val="-1.348507669228424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2.5439963967891936E-2"/>
              <c:y val="-3.551004179569047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8.6004182004453478E-2"/>
              <c:y val="-5.397039003962969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19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dLbl>
          <c:idx val="0"/>
          <c:layout>
            <c:manualLayout>
              <c:x val="-7.5643188112929985E-2"/>
              <c:y val="-1.047900588829881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Microsoft PhagsPa" panose="020B0502040204020203" pitchFamily="34" charset="0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separator> </c:separator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40188209320358281"/>
          <c:y val="0.23215385186195392"/>
          <c:w val="0.19256679066230775"/>
          <c:h val="0.66840313989121891"/>
        </c:manualLayout>
      </c:layout>
      <c:pieChart>
        <c:varyColors val="1"/>
        <c:ser>
          <c:idx val="0"/>
          <c:order val="0"/>
          <c:tx>
            <c:strRef>
              <c:f>'TAB DINAM'!$B$31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-1.3246845794976012E-2"/>
                  <c:y val="-1.34850766922842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439963967891936E-2"/>
                  <c:y val="-3.55100417956904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004182004453478E-2"/>
                  <c:y val="-5.39703900396296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7.5643188112929985E-2"/>
                  <c:y val="-1.0479005888298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Microsoft PhagsPa" panose="020B0502040204020203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 DINAM'!$A$32:$A$44</c:f>
              <c:strCache>
                <c:ptCount val="13"/>
                <c:pt idx="0">
                  <c:v>AMAR</c:v>
                </c:pt>
                <c:pt idx="1">
                  <c:v>CÂMARA</c:v>
                </c:pt>
                <c:pt idx="2">
                  <c:v>CULTURA</c:v>
                </c:pt>
                <c:pt idx="3">
                  <c:v>RESENPREVI</c:v>
                </c:pt>
                <c:pt idx="4">
                  <c:v>SANEAR</c:v>
                </c:pt>
                <c:pt idx="5">
                  <c:v>SEMEL</c:v>
                </c:pt>
                <c:pt idx="6">
                  <c:v>SMA</c:v>
                </c:pt>
                <c:pt idx="7">
                  <c:v>SMASDH</c:v>
                </c:pt>
                <c:pt idx="8">
                  <c:v>SMDU</c:v>
                </c:pt>
                <c:pt idx="9">
                  <c:v>SME/EDUCAR</c:v>
                </c:pt>
                <c:pt idx="10">
                  <c:v>SMOSP</c:v>
                </c:pt>
                <c:pt idx="11">
                  <c:v>SMS</c:v>
                </c:pt>
                <c:pt idx="12">
                  <c:v>SUMLIC</c:v>
                </c:pt>
              </c:strCache>
            </c:strRef>
          </c:cat>
          <c:val>
            <c:numRef>
              <c:f>'TAB DINAM'!$B$32:$B$44</c:f>
              <c:numCache>
                <c:formatCode>0%</c:formatCode>
                <c:ptCount val="13"/>
                <c:pt idx="0">
                  <c:v>4.4444444444444446E-2</c:v>
                </c:pt>
                <c:pt idx="1">
                  <c:v>2.9629629629629631E-2</c:v>
                </c:pt>
                <c:pt idx="2">
                  <c:v>7.4074074074074077E-3</c:v>
                </c:pt>
                <c:pt idx="3">
                  <c:v>1.4814814814814815E-2</c:v>
                </c:pt>
                <c:pt idx="4">
                  <c:v>1.4814814814814815E-2</c:v>
                </c:pt>
                <c:pt idx="5">
                  <c:v>7.4074074074074077E-3</c:v>
                </c:pt>
                <c:pt idx="6">
                  <c:v>0.11851851851851852</c:v>
                </c:pt>
                <c:pt idx="7">
                  <c:v>0.1111111111111111</c:v>
                </c:pt>
                <c:pt idx="8">
                  <c:v>8.1481481481481488E-2</c:v>
                </c:pt>
                <c:pt idx="9">
                  <c:v>0.2074074074074074</c:v>
                </c:pt>
                <c:pt idx="10">
                  <c:v>0.12592592592592591</c:v>
                </c:pt>
                <c:pt idx="11">
                  <c:v>0.22222222222222221</c:v>
                </c:pt>
                <c:pt idx="12">
                  <c:v>1.4814814814814815E-2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lt1">
                  <a:lumMod val="85000"/>
                </a:schemeClr>
              </a:solidFill>
              <a:latin typeface="Microsoft PhagsPa" panose="020B05020402040202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1">
          <a:latin typeface="Microsoft PhagsPa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109803</xdr:colOff>
      <xdr:row>0</xdr:row>
      <xdr:rowOff>105314</xdr:rowOff>
    </xdr:from>
    <xdr:to>
      <xdr:col>4</xdr:col>
      <xdr:colOff>169333</xdr:colOff>
      <xdr:row>0</xdr:row>
      <xdr:rowOff>607690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2222" t="-5322" r="-2222" b="-5322"/>
        <a:stretch>
          <a:fillRect/>
        </a:stretch>
      </xdr:blipFill>
      <xdr:spPr bwMode="auto">
        <a:xfrm>
          <a:off x="4269053" y="105314"/>
          <a:ext cx="1445947" cy="50237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751417</xdr:colOff>
      <xdr:row>9</xdr:row>
      <xdr:rowOff>10583</xdr:rowOff>
    </xdr:from>
    <xdr:to>
      <xdr:col>13</xdr:col>
      <xdr:colOff>47834</xdr:colOff>
      <xdr:row>27</xdr:row>
      <xdr:rowOff>190500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169334</xdr:colOff>
      <xdr:row>9</xdr:row>
      <xdr:rowOff>24342</xdr:rowOff>
    </xdr:from>
    <xdr:to>
      <xdr:col>1</xdr:col>
      <xdr:colOff>611717</xdr:colOff>
      <xdr:row>27</xdr:row>
      <xdr:rowOff>179918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SETO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9334" y="2286530"/>
              <a:ext cx="1823508" cy="40132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1</xdr:col>
      <xdr:colOff>740832</xdr:colOff>
      <xdr:row>28</xdr:row>
      <xdr:rowOff>137583</xdr:rowOff>
    </xdr:from>
    <xdr:to>
      <xdr:col>13</xdr:col>
      <xdr:colOff>37249</xdr:colOff>
      <xdr:row>47</xdr:row>
      <xdr:rowOff>104716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169069</xdr:colOff>
      <xdr:row>28</xdr:row>
      <xdr:rowOff>150018</xdr:rowOff>
    </xdr:from>
    <xdr:to>
      <xdr:col>1</xdr:col>
      <xdr:colOff>616744</xdr:colOff>
      <xdr:row>47</xdr:row>
      <xdr:rowOff>95249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SETOR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TOR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9069" y="6484143"/>
              <a:ext cx="1828800" cy="40171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0</xdr:col>
      <xdr:colOff>177268</xdr:colOff>
      <xdr:row>48</xdr:row>
      <xdr:rowOff>39688</xdr:rowOff>
    </xdr:from>
    <xdr:to>
      <xdr:col>13</xdr:col>
      <xdr:colOff>52916</xdr:colOff>
      <xdr:row>67</xdr:row>
      <xdr:rowOff>6950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0.38937</cdr:x>
      <cdr:y>0.35209</cdr:y>
    </cdr:from>
    <cdr:to>
      <cdr:x>0.52505</cdr:x>
      <cdr:y>0.4081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509824" y="1422136"/>
          <a:ext cx="1571625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0.01108</cdr:x>
      <cdr:y>0.13396</cdr:y>
    </cdr:from>
    <cdr:to>
      <cdr:x>0.15191</cdr:x>
      <cdr:y>0.20471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28323" y="541075"/>
          <a:ext cx="1631157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100" b="0">
              <a:solidFill>
                <a:schemeClr val="bg1"/>
              </a:solidFill>
              <a:latin typeface="Microsoft PhagsPa" panose="020B0502040204020203" pitchFamily="34" charset="0"/>
            </a:rPr>
            <a:t>Meta Pretendida: 70%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iadnefaria15@outlook.com" refreshedDate="44754.484903356482" createdVersion="5" refreshedVersion="5" minRefreshableVersion="3" recordCount="13">
  <cacheSource type="worksheet">
    <worksheetSource ref="A28:H41" sheet="BASE ESTATIST"/>
  </cacheSource>
  <cacheFields count="8">
    <cacheField name="SETOR" numFmtId="0">
      <sharedItems count="13">
        <s v="SMASDH"/>
        <s v="AMAR"/>
        <s v="SANEAR"/>
        <s v="SMS"/>
        <s v="SMA"/>
        <s v="SME/EDUCAR"/>
        <s v="SMDU"/>
        <s v="SMOSP"/>
        <s v="CÂMARA"/>
        <s v="SEMEL"/>
        <s v="SUMLIC"/>
        <s v="CULTURA"/>
        <s v="RESENPREVI"/>
      </sharedItems>
    </cacheField>
    <cacheField name="QTDE. FISCAIS" numFmtId="9">
      <sharedItems containsSemiMixedTypes="0" containsString="0" containsNumber="1" minValue="7.4074074074074077E-3" maxValue="0.22222222222222221" count="10">
        <n v="0.1111111111111111"/>
        <n v="4.4444444444444446E-2"/>
        <n v="1.4814814814814815E-2"/>
        <n v="0.22222222222222221"/>
        <n v="0.11851851851851852"/>
        <n v="0.2074074074074074"/>
        <n v="8.1481481481481488E-2"/>
        <n v="0.12592592592592591"/>
        <n v="2.9629629629629631E-2"/>
        <n v="7.4074074074074077E-3"/>
      </sharedItems>
    </cacheField>
    <cacheField name="04/07/2022 MANHÃ" numFmtId="9">
      <sharedItems containsSemiMixedTypes="0" containsString="0" containsNumber="1" minValue="0" maxValue="1" count="9">
        <n v="0.73333333333333328"/>
        <n v="0.5"/>
        <n v="1"/>
        <n v="0.7"/>
        <n v="0.375"/>
        <n v="0.9285714285714286"/>
        <n v="0.54545454545454541"/>
        <n v="0.70588235294117652"/>
        <n v="0"/>
      </sharedItems>
    </cacheField>
    <cacheField name="04/07/2022 TARDE" numFmtId="9">
      <sharedItems containsSemiMixedTypes="0" containsString="0" containsNumber="1" minValue="0.375" maxValue="1" count="8">
        <n v="0.73333333333333328"/>
        <n v="0.83333333333333337"/>
        <n v="1"/>
        <n v="0.375"/>
        <n v="0.8571428571428571"/>
        <n v="0.45454545454545453"/>
        <n v="0.70588235294117652"/>
        <n v="0.75"/>
      </sharedItems>
    </cacheField>
    <cacheField name="05/07/2022 MANHÃ" numFmtId="9">
      <sharedItems containsSemiMixedTypes="0" containsString="0" containsNumber="1" minValue="0.375" maxValue="1" count="10">
        <n v="0.8666666666666667"/>
        <n v="0.83333333333333337"/>
        <n v="1"/>
        <n v="0.7"/>
        <n v="0.375"/>
        <n v="0.9285714285714286"/>
        <n v="0.54545454545454541"/>
        <n v="0.76470588235294112"/>
        <n v="0.75"/>
        <n v="0.5"/>
      </sharedItems>
    </cacheField>
    <cacheField name="05/07/2022 TARDE" numFmtId="9">
      <sharedItems containsSemiMixedTypes="0" containsString="0" containsNumber="1" minValue="0" maxValue="1" count="9">
        <n v="0.8"/>
        <n v="0.5"/>
        <n v="1"/>
        <n v="0.76666666666666672"/>
        <n v="0.375"/>
        <n v="0.8928571428571429"/>
        <n v="0.45454545454545453"/>
        <n v="0.70588235294117652"/>
        <n v="0"/>
      </sharedItems>
    </cacheField>
    <cacheField name="META" numFmtId="9">
      <sharedItems containsSemiMixedTypes="0" containsString="0" containsNumber="1" minValue="0.7" maxValue="0.7" count="1">
        <n v="0.7"/>
      </sharedItems>
    </cacheField>
    <cacheField name="MÉDIA DE PARTIC." numFmtId="9">
      <sharedItems containsSemiMixedTypes="0" containsString="0" containsNumber="1" minValue="0.375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x v="0"/>
    <x v="0"/>
    <x v="0"/>
    <x v="0"/>
    <x v="0"/>
    <x v="0"/>
    <n v="0.78333333333333321"/>
  </r>
  <r>
    <x v="1"/>
    <x v="1"/>
    <x v="1"/>
    <x v="1"/>
    <x v="1"/>
    <x v="1"/>
    <x v="0"/>
    <n v="0.66666666666666674"/>
  </r>
  <r>
    <x v="2"/>
    <x v="2"/>
    <x v="2"/>
    <x v="2"/>
    <x v="2"/>
    <x v="2"/>
    <x v="0"/>
    <n v="1"/>
  </r>
  <r>
    <x v="3"/>
    <x v="3"/>
    <x v="3"/>
    <x v="0"/>
    <x v="3"/>
    <x v="3"/>
    <x v="0"/>
    <n v="0.72499999999999987"/>
  </r>
  <r>
    <x v="4"/>
    <x v="4"/>
    <x v="4"/>
    <x v="3"/>
    <x v="4"/>
    <x v="4"/>
    <x v="0"/>
    <n v="0.375"/>
  </r>
  <r>
    <x v="5"/>
    <x v="5"/>
    <x v="5"/>
    <x v="4"/>
    <x v="5"/>
    <x v="5"/>
    <x v="0"/>
    <n v="0.9017857142857143"/>
  </r>
  <r>
    <x v="6"/>
    <x v="6"/>
    <x v="6"/>
    <x v="5"/>
    <x v="6"/>
    <x v="6"/>
    <x v="0"/>
    <n v="0.5"/>
  </r>
  <r>
    <x v="7"/>
    <x v="7"/>
    <x v="7"/>
    <x v="6"/>
    <x v="7"/>
    <x v="7"/>
    <x v="0"/>
    <n v="0.72058823529411775"/>
  </r>
  <r>
    <x v="8"/>
    <x v="8"/>
    <x v="2"/>
    <x v="7"/>
    <x v="8"/>
    <x v="1"/>
    <x v="0"/>
    <n v="0.75"/>
  </r>
  <r>
    <x v="9"/>
    <x v="9"/>
    <x v="8"/>
    <x v="2"/>
    <x v="2"/>
    <x v="8"/>
    <x v="0"/>
    <n v="0.5"/>
  </r>
  <r>
    <x v="10"/>
    <x v="2"/>
    <x v="1"/>
    <x v="2"/>
    <x v="9"/>
    <x v="2"/>
    <x v="0"/>
    <n v="0.75"/>
  </r>
  <r>
    <x v="11"/>
    <x v="9"/>
    <x v="2"/>
    <x v="2"/>
    <x v="2"/>
    <x v="2"/>
    <x v="0"/>
    <n v="1"/>
  </r>
  <r>
    <x v="12"/>
    <x v="2"/>
    <x v="2"/>
    <x v="2"/>
    <x v="2"/>
    <x v="2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outline="1" outlineData="1" multipleFieldFilters="0" chartFormat="55">
  <location ref="A1:E14" firstHeaderRow="0" firstDataRow="1" firstDataCol="1"/>
  <pivotFields count="8">
    <pivotField axis="axisRow" showAll="0">
      <items count="14">
        <item x="1"/>
        <item x="8"/>
        <item x="11"/>
        <item x="12"/>
        <item x="2"/>
        <item x="9"/>
        <item x="4"/>
        <item x="0"/>
        <item x="6"/>
        <item x="5"/>
        <item x="7"/>
        <item x="3"/>
        <item x="10"/>
        <item t="default"/>
      </items>
    </pivotField>
    <pivotField numFmtId="9" showAll="0">
      <items count="11">
        <item x="9"/>
        <item x="2"/>
        <item x="8"/>
        <item x="1"/>
        <item x="6"/>
        <item x="0"/>
        <item x="4"/>
        <item x="7"/>
        <item x="5"/>
        <item x="3"/>
        <item t="default"/>
      </items>
    </pivotField>
    <pivotField dataField="1" numFmtId="9" showAll="0">
      <items count="10">
        <item x="8"/>
        <item x="4"/>
        <item x="1"/>
        <item x="6"/>
        <item x="3"/>
        <item x="7"/>
        <item x="0"/>
        <item x="5"/>
        <item x="2"/>
        <item t="default"/>
      </items>
    </pivotField>
    <pivotField dataField="1" numFmtId="9" showAll="0">
      <items count="9">
        <item x="3"/>
        <item x="5"/>
        <item x="6"/>
        <item x="0"/>
        <item x="7"/>
        <item x="1"/>
        <item x="4"/>
        <item x="2"/>
        <item t="default"/>
      </items>
    </pivotField>
    <pivotField dataField="1" numFmtId="9" showAll="0">
      <items count="11">
        <item x="4"/>
        <item x="9"/>
        <item x="6"/>
        <item x="3"/>
        <item x="8"/>
        <item x="7"/>
        <item x="1"/>
        <item x="0"/>
        <item x="5"/>
        <item x="2"/>
        <item t="default"/>
      </items>
    </pivotField>
    <pivotField dataField="1" numFmtId="9" showAll="0">
      <items count="10">
        <item x="8"/>
        <item x="4"/>
        <item x="6"/>
        <item x="1"/>
        <item x="7"/>
        <item x="3"/>
        <item x="0"/>
        <item x="5"/>
        <item x="2"/>
        <item t="default"/>
      </items>
    </pivotField>
    <pivotField numFmtId="9" showAll="0"/>
    <pivotField numFmtId="9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04/07/2022 - MANHÃ" fld="2" baseField="0" baseItem="0"/>
    <dataField name="04/07/2022 - TARDE" fld="3" baseField="0" baseItem="0"/>
    <dataField name="05/07/2022 - MANHÃ" fld="4" baseField="0" baseItem="0"/>
    <dataField name="05/07/2022 - TARDE" fld="5" baseField="0" baseItem="0"/>
  </dataFields>
  <formats count="25"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0" type="button" dataOnly="0" labelOnly="1" outline="0" axis="axisRow" fieldPosition="0"/>
    </format>
    <format dxfId="7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0" type="button" dataOnly="0" labelOnly="1" outline="0" axis="axisRow" fieldPosition="0"/>
    </format>
    <format dxfId="67">
      <pivotArea dataOnly="0" labelOnly="1" fieldPosition="0">
        <references count="1">
          <reference field="0" count="0"/>
        </references>
      </pivotArea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4">
      <pivotArea outline="0" collapsedLevelsAreSubtotals="1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1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5">
    <chartFormat chart="7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1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7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7" format="12">
      <pivotArea type="data" outline="0" fieldPosition="0">
        <references count="2">
          <reference field="4294967294" count="1" selected="0">
            <x v="3"/>
          </reference>
          <reference field="0" count="1" selected="0">
            <x v="5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7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outline="1" outlineData="1" multipleFieldFilters="0" chartFormat="11">
  <location ref="A31:B44" firstHeaderRow="1" firstDataRow="1" firstDataCol="1"/>
  <pivotFields count="8">
    <pivotField axis="axisRow" showAll="0">
      <items count="14">
        <item x="1"/>
        <item x="8"/>
        <item x="11"/>
        <item x="12"/>
        <item x="2"/>
        <item x="9"/>
        <item x="4"/>
        <item x="0"/>
        <item x="6"/>
        <item x="5"/>
        <item x="7"/>
        <item x="3"/>
        <item x="10"/>
        <item t="default"/>
      </items>
    </pivotField>
    <pivotField dataField="1" numFmtId="9" showAll="0"/>
    <pivotField numFmtId="9" showAll="0"/>
    <pivotField numFmtId="9" showAll="0"/>
    <pivotField numFmtId="9" showAll="0"/>
    <pivotField numFmtId="9" showAll="0"/>
    <pivotField numFmtId="9" showAll="0"/>
    <pivotField numFmtId="9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dataFields count="1">
    <dataField name="PARTICPAÇÃO DE CADA SETOR" fld="1" baseField="0" baseItem="0"/>
  </dataFields>
  <formats count="21"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0" type="button" dataOnly="0" labelOnly="1" outline="0" axis="axisRow" fieldPosition="0"/>
    </format>
    <format dxfId="92">
      <pivotArea type="all" dataOnly="0" outline="0" fieldPosition="0"/>
    </format>
    <format dxfId="91">
      <pivotArea outline="0" collapsedLevelsAreSubtotals="1" fieldPosition="0"/>
    </format>
    <format dxfId="90">
      <pivotArea field="0" type="button" dataOnly="0" labelOnly="1" outline="0" axis="axisRow" fieldPosition="0"/>
    </format>
    <format dxfId="89">
      <pivotArea dataOnly="0" labelOnly="1" fieldPosition="0">
        <references count="1">
          <reference field="0" count="0"/>
        </references>
      </pivotArea>
    </format>
    <format dxfId="88">
      <pivotArea dataOnly="0" labelOnly="1" grandRow="1" outline="0" fieldPosition="0"/>
    </format>
    <format dxfId="87">
      <pivotArea outline="0" collapsedLevelsAreSubtotals="1" fieldPosition="0"/>
    </format>
    <format dxfId="86">
      <pivotArea dataOnly="0" labelOnly="1" fieldPosition="0">
        <references count="1">
          <reference field="0" count="0"/>
        </references>
      </pivotArea>
    </format>
    <format dxfId="85">
      <pivotArea dataOnly="0" labelOnly="1" grandRow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outline="0" axis="axisValues" fieldPosition="0"/>
    </format>
    <format dxfId="80">
      <pivotArea dataOnly="0" labelOnly="1" fieldPosition="0">
        <references count="1">
          <reference field="0" count="0"/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outline="0" axis="axisValues" fieldPosition="0"/>
    </format>
    <format dxfId="75">
      <pivotArea dataOnly="0" labelOnly="1" fieldPosition="0">
        <references count="1">
          <reference field="0" count="0"/>
        </references>
      </pivotArea>
    </format>
  </formats>
  <chartFormats count="3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6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6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6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6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7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7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7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7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7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7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7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7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7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7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7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7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6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5" indent="0" outline="1" outlineData="1" multipleFieldFilters="0" chartFormat="11">
  <location ref="A16:C29" firstHeaderRow="0" firstDataRow="1" firstDataCol="1"/>
  <pivotFields count="8">
    <pivotField axis="axisRow" showAll="0">
      <items count="14">
        <item x="1"/>
        <item x="8"/>
        <item x="11"/>
        <item x="12"/>
        <item x="2"/>
        <item x="9"/>
        <item x="4"/>
        <item x="0"/>
        <item x="6"/>
        <item x="5"/>
        <item x="7"/>
        <item x="3"/>
        <item x="10"/>
        <item t="default"/>
      </items>
    </pivotField>
    <pivotField numFmtId="9" showAll="0"/>
    <pivotField numFmtId="9" showAll="0"/>
    <pivotField numFmtId="9" showAll="0"/>
    <pivotField numFmtId="9" showAll="0"/>
    <pivotField numFmtId="9" showAll="0"/>
    <pivotField dataField="1" numFmtId="9" showAll="0">
      <items count="2">
        <item x="0"/>
        <item t="default"/>
      </items>
    </pivotField>
    <pivotField dataField="1" numFmtId="9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-2"/>
  </colFields>
  <colItems count="2">
    <i>
      <x/>
    </i>
    <i i="1">
      <x v="1"/>
    </i>
  </colItems>
  <dataFields count="2">
    <dataField name="META PRETENDIDA" fld="6" baseField="0" baseItem="0"/>
    <dataField name="MÉDIA DE PARTICIPAÇÃO" fld="7" baseField="0" baseItem="0"/>
  </dataFields>
  <formats count="23">
    <format dxfId="118">
      <pivotArea type="all" dataOnly="0" outline="0" fieldPosition="0"/>
    </format>
    <format dxfId="117">
      <pivotArea outline="0" collapsedLevelsAreSubtotals="1" fieldPosition="0"/>
    </format>
    <format dxfId="116">
      <pivotArea field="0" type="button" dataOnly="0" labelOnly="1" outline="0" axis="axisRow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field="0" type="button" dataOnly="0" labelOnly="1" outline="0" axis="axisRow" fieldPosition="0"/>
    </format>
    <format dxfId="112">
      <pivotArea dataOnly="0" labelOnly="1" fieldPosition="0">
        <references count="1">
          <reference field="0" count="0"/>
        </references>
      </pivotArea>
    </format>
    <format dxfId="111">
      <pivotArea dataOnly="0" labelOnly="1" grandRow="1" outline="0" fieldPosition="0"/>
    </format>
    <format dxfId="110">
      <pivotArea outline="0" collapsedLevelsAreSubtotals="1" fieldPosition="0"/>
    </format>
    <format dxfId="109">
      <pivotArea dataOnly="0" labelOnly="1" fieldPosition="0">
        <references count="1">
          <reference field="0" count="0"/>
        </references>
      </pivotArea>
    </format>
    <format dxfId="108">
      <pivotArea dataOnly="0" labelOnly="1" grandRow="1" outline="0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0" type="button" dataOnly="0" labelOnly="1" outline="0" axis="axisRow" fieldPosition="0"/>
    </format>
    <format dxfId="104">
      <pivotArea dataOnly="0" labelOnly="1" fieldPosition="0">
        <references count="1">
          <reference field="0" count="0"/>
        </references>
      </pivotArea>
    </format>
    <format dxfId="1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0"/>
        </references>
      </pivotArea>
    </format>
    <format dxfId="9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7">
      <pivotArea field="0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7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TOR1" sourceName="SETOR">
  <pivotTables>
    <pivotTable tabId="30" name="Tabela dinâmica5"/>
  </pivotTables>
  <data>
    <tabular pivotCacheId="1">
      <items count="13">
        <i x="1" s="1"/>
        <i x="8" s="1"/>
        <i x="11" s="1"/>
        <i x="12" s="1"/>
        <i x="2" s="1"/>
        <i x="9" s="1"/>
        <i x="4" s="1"/>
        <i x="0" s="1"/>
        <i x="6" s="1"/>
        <i x="5" s="1"/>
        <i x="7" s="1"/>
        <i x="3" s="1"/>
        <i x="1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ETOR2" sourceName="SETOR">
  <pivotTables>
    <pivotTable tabId="30" name="Tabela dinâmica6"/>
  </pivotTables>
  <data>
    <tabular pivotCacheId="1">
      <items count="13">
        <i x="1" s="1"/>
        <i x="8" s="1"/>
        <i x="11" s="1"/>
        <i x="12" s="1"/>
        <i x="2" s="1"/>
        <i x="9" s="1"/>
        <i x="4" s="1"/>
        <i x="0" s="1"/>
        <i x="6" s="1"/>
        <i x="5" s="1"/>
        <i x="7" s="1"/>
        <i x="3" s="1"/>
        <i x="1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TOR" cache="SegmentaçãodeDados_SETOR1" caption="SETOR" style="SlicerStyleDark2" rowHeight="241300"/>
  <slicer name="SETOR 1" cache="SegmentaçãodeDados_SETOR2" caption="SETOR" style="SlicerStyleDark2" rowHeight="241300"/>
</slicer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duguimaraes.com/eduardo-guimarae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uguimaraes.com/eduardo-guimaraes/" TargetMode="Externa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6"/>
  <sheetViews>
    <sheetView showGridLines="0" showRowColHeaders="0" zoomScale="80" zoomScaleNormal="80" workbookViewId="0">
      <selection activeCell="L4" sqref="L4"/>
    </sheetView>
  </sheetViews>
  <sheetFormatPr defaultRowHeight="15.75" x14ac:dyDescent="0.25"/>
  <cols>
    <col min="1" max="2" width="20.7109375" style="5" customWidth="1"/>
    <col min="3" max="7" width="20.7109375" style="4" customWidth="1"/>
    <col min="8" max="16384" width="9.140625" style="4"/>
  </cols>
  <sheetData>
    <row r="1" spans="1:7" ht="32.25" customHeight="1" x14ac:dyDescent="0.25">
      <c r="A1" s="1" t="s">
        <v>16</v>
      </c>
      <c r="B1" s="1" t="s">
        <v>15</v>
      </c>
      <c r="C1" s="2" t="s">
        <v>39</v>
      </c>
      <c r="D1" s="3" t="s">
        <v>17</v>
      </c>
      <c r="E1" s="3" t="s">
        <v>18</v>
      </c>
      <c r="F1" s="3" t="s">
        <v>19</v>
      </c>
      <c r="G1" s="3" t="s">
        <v>20</v>
      </c>
    </row>
    <row r="2" spans="1:7" ht="24.95" customHeight="1" x14ac:dyDescent="0.25">
      <c r="A2" s="1">
        <v>1</v>
      </c>
      <c r="B2" s="1" t="s">
        <v>4</v>
      </c>
      <c r="C2" s="2">
        <v>24198</v>
      </c>
      <c r="D2" s="1">
        <v>1</v>
      </c>
      <c r="E2" s="1">
        <v>1</v>
      </c>
      <c r="F2" s="1">
        <v>1</v>
      </c>
      <c r="G2" s="1">
        <v>1</v>
      </c>
    </row>
    <row r="3" spans="1:7" ht="24.95" customHeight="1" x14ac:dyDescent="0.25">
      <c r="A3" s="1">
        <v>2</v>
      </c>
      <c r="B3" s="1" t="s">
        <v>10</v>
      </c>
      <c r="C3" s="2">
        <v>9615</v>
      </c>
      <c r="D3" s="1"/>
      <c r="E3" s="1">
        <v>1</v>
      </c>
      <c r="F3" s="1">
        <v>1</v>
      </c>
      <c r="G3" s="1"/>
    </row>
    <row r="4" spans="1:7" ht="24.95" customHeight="1" x14ac:dyDescent="0.25">
      <c r="A4" s="1">
        <v>3</v>
      </c>
      <c r="B4" s="1" t="s">
        <v>4</v>
      </c>
      <c r="C4" s="2">
        <v>18758</v>
      </c>
      <c r="D4" s="1">
        <v>1</v>
      </c>
      <c r="E4" s="1">
        <v>1</v>
      </c>
      <c r="F4" s="1">
        <v>1</v>
      </c>
      <c r="G4" s="1">
        <v>1</v>
      </c>
    </row>
    <row r="5" spans="1:7" ht="24.95" customHeight="1" x14ac:dyDescent="0.25">
      <c r="A5" s="1">
        <v>4</v>
      </c>
      <c r="B5" s="1" t="s">
        <v>1</v>
      </c>
      <c r="C5" s="2">
        <v>22989</v>
      </c>
      <c r="D5" s="1">
        <v>1</v>
      </c>
      <c r="E5" s="1">
        <v>1</v>
      </c>
      <c r="F5" s="1"/>
      <c r="G5" s="1">
        <v>1</v>
      </c>
    </row>
    <row r="6" spans="1:7" ht="24.95" customHeight="1" x14ac:dyDescent="0.25">
      <c r="A6" s="1">
        <v>5</v>
      </c>
      <c r="B6" s="1" t="s">
        <v>2</v>
      </c>
      <c r="C6" s="2">
        <v>25657</v>
      </c>
      <c r="D6" s="1"/>
      <c r="E6" s="1"/>
      <c r="F6" s="1"/>
      <c r="G6" s="1"/>
    </row>
    <row r="7" spans="1:7" ht="24.95" customHeight="1" x14ac:dyDescent="0.25">
      <c r="A7" s="1">
        <v>6</v>
      </c>
      <c r="B7" s="1" t="s">
        <v>4</v>
      </c>
      <c r="C7" s="2">
        <v>23178</v>
      </c>
      <c r="D7" s="1">
        <v>1</v>
      </c>
      <c r="E7" s="1">
        <v>1</v>
      </c>
      <c r="F7" s="1">
        <v>1</v>
      </c>
      <c r="G7" s="1">
        <v>1</v>
      </c>
    </row>
    <row r="8" spans="1:7" ht="24.95" customHeight="1" x14ac:dyDescent="0.25">
      <c r="A8" s="1">
        <v>7</v>
      </c>
      <c r="B8" s="1" t="s">
        <v>10</v>
      </c>
      <c r="C8" s="2">
        <v>9630</v>
      </c>
      <c r="D8" s="1">
        <v>1</v>
      </c>
      <c r="E8" s="1">
        <v>1</v>
      </c>
      <c r="F8" s="1">
        <v>1</v>
      </c>
      <c r="G8" s="1">
        <v>1</v>
      </c>
    </row>
    <row r="9" spans="1:7" ht="24.95" customHeight="1" x14ac:dyDescent="0.25">
      <c r="A9" s="1">
        <v>8</v>
      </c>
      <c r="B9" s="1" t="s">
        <v>11</v>
      </c>
      <c r="C9" s="2">
        <v>25656</v>
      </c>
      <c r="D9" s="1">
        <v>1</v>
      </c>
      <c r="E9" s="1">
        <v>1</v>
      </c>
      <c r="F9" s="1">
        <v>1</v>
      </c>
      <c r="G9" s="1">
        <v>1</v>
      </c>
    </row>
    <row r="10" spans="1:7" ht="24.95" customHeight="1" x14ac:dyDescent="0.25">
      <c r="A10" s="1">
        <v>9</v>
      </c>
      <c r="B10" s="1" t="s">
        <v>1</v>
      </c>
      <c r="C10" s="2">
        <v>12018</v>
      </c>
      <c r="D10" s="1"/>
      <c r="E10" s="1">
        <v>1</v>
      </c>
      <c r="F10" s="1"/>
      <c r="G10" s="1">
        <v>1</v>
      </c>
    </row>
    <row r="11" spans="1:7" ht="24.95" customHeight="1" x14ac:dyDescent="0.25">
      <c r="A11" s="1">
        <v>10</v>
      </c>
      <c r="B11" s="1" t="s">
        <v>11</v>
      </c>
      <c r="C11" s="2">
        <v>18725</v>
      </c>
      <c r="D11" s="1">
        <v>1</v>
      </c>
      <c r="E11" s="1"/>
      <c r="F11" s="1">
        <v>1</v>
      </c>
      <c r="G11" s="1"/>
    </row>
    <row r="12" spans="1:7" ht="24.95" customHeight="1" x14ac:dyDescent="0.25">
      <c r="A12" s="1">
        <v>11</v>
      </c>
      <c r="B12" s="1" t="s">
        <v>11</v>
      </c>
      <c r="C12" s="2">
        <v>11963</v>
      </c>
      <c r="D12" s="1">
        <v>1</v>
      </c>
      <c r="E12" s="1">
        <v>1</v>
      </c>
      <c r="F12" s="1">
        <v>1</v>
      </c>
      <c r="G12" s="1">
        <v>1</v>
      </c>
    </row>
    <row r="13" spans="1:7" ht="24.95" customHeight="1" x14ac:dyDescent="0.25">
      <c r="A13" s="1">
        <v>12</v>
      </c>
      <c r="B13" s="1" t="s">
        <v>6</v>
      </c>
      <c r="C13" s="2">
        <v>24799</v>
      </c>
      <c r="D13" s="1"/>
      <c r="E13" s="1"/>
      <c r="F13" s="1"/>
      <c r="G13" s="1"/>
    </row>
    <row r="14" spans="1:7" ht="24.95" customHeight="1" x14ac:dyDescent="0.25">
      <c r="A14" s="1">
        <v>13</v>
      </c>
      <c r="B14" s="1" t="s">
        <v>4</v>
      </c>
      <c r="C14" s="2">
        <v>21329</v>
      </c>
      <c r="D14" s="1">
        <v>1</v>
      </c>
      <c r="E14" s="1">
        <v>1</v>
      </c>
      <c r="F14" s="1">
        <v>1</v>
      </c>
      <c r="G14" s="1">
        <v>1</v>
      </c>
    </row>
    <row r="15" spans="1:7" ht="24.95" customHeight="1" x14ac:dyDescent="0.25">
      <c r="A15" s="1">
        <v>14</v>
      </c>
      <c r="B15" s="1" t="s">
        <v>7</v>
      </c>
      <c r="C15" s="2">
        <v>23108</v>
      </c>
      <c r="D15" s="1">
        <v>1</v>
      </c>
      <c r="E15" s="1">
        <v>1</v>
      </c>
      <c r="F15" s="1">
        <v>1</v>
      </c>
      <c r="G15" s="1"/>
    </row>
    <row r="16" spans="1:7" ht="24.95" customHeight="1" x14ac:dyDescent="0.25">
      <c r="A16" s="1">
        <v>15</v>
      </c>
      <c r="B16" s="1" t="s">
        <v>7</v>
      </c>
      <c r="C16" s="2">
        <v>26373</v>
      </c>
      <c r="D16" s="1">
        <v>1</v>
      </c>
      <c r="E16" s="1">
        <v>1</v>
      </c>
      <c r="F16" s="1">
        <v>1</v>
      </c>
      <c r="G16" s="1">
        <v>1</v>
      </c>
    </row>
    <row r="17" spans="1:7" ht="24.95" customHeight="1" x14ac:dyDescent="0.25">
      <c r="A17" s="1">
        <v>16</v>
      </c>
      <c r="B17" s="1" t="s">
        <v>11</v>
      </c>
      <c r="C17" s="2">
        <v>27137</v>
      </c>
      <c r="D17" s="1">
        <v>1</v>
      </c>
      <c r="E17" s="1">
        <v>1</v>
      </c>
      <c r="F17" s="1">
        <v>1</v>
      </c>
      <c r="G17" s="1">
        <v>1</v>
      </c>
    </row>
    <row r="18" spans="1:7" ht="24.95" customHeight="1" x14ac:dyDescent="0.25">
      <c r="A18" s="1">
        <v>17</v>
      </c>
      <c r="B18" s="1" t="s">
        <v>1</v>
      </c>
      <c r="C18" s="2">
        <v>25946</v>
      </c>
      <c r="D18" s="1">
        <v>1</v>
      </c>
      <c r="E18" s="1">
        <v>1</v>
      </c>
      <c r="F18" s="1">
        <v>1</v>
      </c>
      <c r="G18" s="1">
        <v>1</v>
      </c>
    </row>
    <row r="19" spans="1:7" ht="24.95" customHeight="1" x14ac:dyDescent="0.25">
      <c r="A19" s="1">
        <v>18</v>
      </c>
      <c r="B19" s="1" t="s">
        <v>11</v>
      </c>
      <c r="C19" s="2">
        <v>24909</v>
      </c>
      <c r="D19" s="1">
        <v>1</v>
      </c>
      <c r="E19" s="1">
        <v>1</v>
      </c>
      <c r="F19" s="1">
        <v>1</v>
      </c>
      <c r="G19" s="1">
        <v>1</v>
      </c>
    </row>
    <row r="20" spans="1:7" ht="24.95" customHeight="1" x14ac:dyDescent="0.25">
      <c r="A20" s="1">
        <v>19</v>
      </c>
      <c r="B20" s="1" t="s">
        <v>7</v>
      </c>
      <c r="C20" s="2">
        <v>24397</v>
      </c>
      <c r="D20" s="1"/>
      <c r="E20" s="1"/>
      <c r="F20" s="1"/>
      <c r="G20" s="1">
        <v>1</v>
      </c>
    </row>
    <row r="21" spans="1:7" ht="24.95" customHeight="1" x14ac:dyDescent="0.25">
      <c r="A21" s="1">
        <v>20</v>
      </c>
      <c r="B21" s="1" t="s">
        <v>7</v>
      </c>
      <c r="C21" s="2">
        <v>24919</v>
      </c>
      <c r="D21" s="1">
        <v>1</v>
      </c>
      <c r="E21" s="1">
        <v>1</v>
      </c>
      <c r="F21" s="1">
        <v>1</v>
      </c>
      <c r="G21" s="1">
        <v>1</v>
      </c>
    </row>
    <row r="22" spans="1:7" ht="24.95" customHeight="1" x14ac:dyDescent="0.25">
      <c r="A22" s="1">
        <v>21</v>
      </c>
      <c r="B22" s="1" t="s">
        <v>6</v>
      </c>
      <c r="C22" s="2">
        <v>24722</v>
      </c>
      <c r="D22" s="1">
        <v>1</v>
      </c>
      <c r="E22" s="1">
        <v>1</v>
      </c>
      <c r="F22" s="1">
        <v>1</v>
      </c>
      <c r="G22" s="1">
        <v>1</v>
      </c>
    </row>
    <row r="23" spans="1:7" ht="24.95" customHeight="1" x14ac:dyDescent="0.25">
      <c r="A23" s="1">
        <v>22</v>
      </c>
      <c r="B23" s="1" t="s">
        <v>2</v>
      </c>
      <c r="C23" s="2">
        <v>21365</v>
      </c>
      <c r="D23" s="1"/>
      <c r="E23" s="1"/>
      <c r="F23" s="1"/>
      <c r="G23" s="1"/>
    </row>
    <row r="24" spans="1:7" ht="24.95" customHeight="1" x14ac:dyDescent="0.25">
      <c r="A24" s="1">
        <v>23</v>
      </c>
      <c r="B24" s="1" t="s">
        <v>7</v>
      </c>
      <c r="C24" s="2">
        <v>27395</v>
      </c>
      <c r="D24" s="1"/>
      <c r="E24" s="1"/>
      <c r="F24" s="1">
        <v>1</v>
      </c>
      <c r="G24" s="1"/>
    </row>
    <row r="25" spans="1:7" ht="24.95" customHeight="1" x14ac:dyDescent="0.25">
      <c r="A25" s="1">
        <v>24</v>
      </c>
      <c r="B25" s="1" t="s">
        <v>4</v>
      </c>
      <c r="C25" s="2">
        <v>19539</v>
      </c>
      <c r="D25" s="1"/>
      <c r="E25" s="1"/>
      <c r="F25" s="1"/>
      <c r="G25" s="1"/>
    </row>
    <row r="26" spans="1:7" ht="24.95" customHeight="1" x14ac:dyDescent="0.25">
      <c r="A26" s="1">
        <v>25</v>
      </c>
      <c r="B26" s="1" t="s">
        <v>7</v>
      </c>
      <c r="C26" s="2">
        <v>26377</v>
      </c>
      <c r="D26" s="1"/>
      <c r="E26" s="1"/>
      <c r="F26" s="1"/>
      <c r="G26" s="1"/>
    </row>
    <row r="27" spans="1:7" ht="24.95" customHeight="1" x14ac:dyDescent="0.25">
      <c r="A27" s="1">
        <v>26</v>
      </c>
      <c r="B27" s="1" t="s">
        <v>1</v>
      </c>
      <c r="C27" s="2">
        <v>23259</v>
      </c>
      <c r="D27" s="1">
        <v>1</v>
      </c>
      <c r="E27" s="1">
        <v>1</v>
      </c>
      <c r="F27" s="1">
        <v>1</v>
      </c>
      <c r="G27" s="1"/>
    </row>
    <row r="28" spans="1:7" ht="24.95" customHeight="1" x14ac:dyDescent="0.25">
      <c r="A28" s="1">
        <v>27</v>
      </c>
      <c r="B28" s="1" t="s">
        <v>10</v>
      </c>
      <c r="C28" s="2">
        <v>23050</v>
      </c>
      <c r="D28" s="1">
        <v>1</v>
      </c>
      <c r="E28" s="1"/>
      <c r="F28" s="1">
        <v>1</v>
      </c>
      <c r="G28" s="1">
        <v>1</v>
      </c>
    </row>
    <row r="29" spans="1:7" ht="24.95" customHeight="1" x14ac:dyDescent="0.25">
      <c r="A29" s="1">
        <v>28</v>
      </c>
      <c r="B29" s="1" t="s">
        <v>11</v>
      </c>
      <c r="C29" s="2">
        <v>24663</v>
      </c>
      <c r="D29" s="1">
        <v>1</v>
      </c>
      <c r="E29" s="1">
        <v>1</v>
      </c>
      <c r="F29" s="1">
        <v>1</v>
      </c>
      <c r="G29" s="1">
        <v>1</v>
      </c>
    </row>
    <row r="30" spans="1:7" ht="24.95" customHeight="1" x14ac:dyDescent="0.25">
      <c r="A30" s="1">
        <v>29</v>
      </c>
      <c r="B30" s="1" t="s">
        <v>4</v>
      </c>
      <c r="C30" s="2">
        <v>10517</v>
      </c>
      <c r="D30" s="1">
        <v>1</v>
      </c>
      <c r="E30" s="1">
        <v>1</v>
      </c>
      <c r="F30" s="1">
        <v>1</v>
      </c>
      <c r="G30" s="1">
        <v>1</v>
      </c>
    </row>
    <row r="31" spans="1:7" ht="24.95" customHeight="1" x14ac:dyDescent="0.25">
      <c r="A31" s="1">
        <v>30</v>
      </c>
      <c r="B31" s="1" t="s">
        <v>11</v>
      </c>
      <c r="C31" s="2">
        <v>5442</v>
      </c>
      <c r="D31" s="1">
        <v>1</v>
      </c>
      <c r="E31" s="1"/>
      <c r="F31" s="1">
        <v>1</v>
      </c>
      <c r="G31" s="1">
        <v>1</v>
      </c>
    </row>
    <row r="32" spans="1:7" ht="24.95" customHeight="1" x14ac:dyDescent="0.25">
      <c r="A32" s="1">
        <v>31</v>
      </c>
      <c r="B32" s="1" t="s">
        <v>6</v>
      </c>
      <c r="C32" s="2">
        <v>26395</v>
      </c>
      <c r="D32" s="1">
        <v>1</v>
      </c>
      <c r="E32" s="1">
        <v>1</v>
      </c>
      <c r="F32" s="1">
        <v>1</v>
      </c>
      <c r="G32" s="1">
        <v>1</v>
      </c>
    </row>
    <row r="33" spans="1:7" ht="24.95" customHeight="1" x14ac:dyDescent="0.25">
      <c r="A33" s="1">
        <v>32</v>
      </c>
      <c r="B33" s="1" t="s">
        <v>11</v>
      </c>
      <c r="C33" s="2">
        <v>20049</v>
      </c>
      <c r="D33" s="1">
        <v>1</v>
      </c>
      <c r="E33" s="1">
        <v>1</v>
      </c>
      <c r="F33" s="1">
        <v>1</v>
      </c>
      <c r="G33" s="1">
        <v>1</v>
      </c>
    </row>
    <row r="34" spans="1:7" ht="24.95" customHeight="1" x14ac:dyDescent="0.25">
      <c r="A34" s="1">
        <v>33</v>
      </c>
      <c r="B34" s="1" t="s">
        <v>1</v>
      </c>
      <c r="C34" s="2">
        <v>11928</v>
      </c>
      <c r="D34" s="1"/>
      <c r="E34" s="1"/>
      <c r="F34" s="1"/>
      <c r="G34" s="1"/>
    </row>
    <row r="35" spans="1:7" ht="24.95" customHeight="1" x14ac:dyDescent="0.25">
      <c r="A35" s="1">
        <v>34</v>
      </c>
      <c r="B35" s="1" t="s">
        <v>1</v>
      </c>
      <c r="C35" s="2">
        <v>10622</v>
      </c>
      <c r="D35" s="1">
        <v>1</v>
      </c>
      <c r="E35" s="1">
        <v>1</v>
      </c>
      <c r="F35" s="1">
        <v>1</v>
      </c>
      <c r="G35" s="1"/>
    </row>
    <row r="36" spans="1:7" ht="24.95" customHeight="1" x14ac:dyDescent="0.25">
      <c r="A36" s="1">
        <v>35</v>
      </c>
      <c r="B36" s="1" t="s">
        <v>2</v>
      </c>
      <c r="C36" s="2">
        <v>24521</v>
      </c>
      <c r="D36" s="1"/>
      <c r="E36" s="1"/>
      <c r="F36" s="1"/>
      <c r="G36" s="1"/>
    </row>
    <row r="37" spans="1:7" ht="24.95" customHeight="1" x14ac:dyDescent="0.25">
      <c r="A37" s="1">
        <v>36</v>
      </c>
      <c r="B37" s="1" t="s">
        <v>1</v>
      </c>
      <c r="C37" s="2">
        <v>11214</v>
      </c>
      <c r="D37" s="1">
        <v>1</v>
      </c>
      <c r="E37" s="1">
        <v>1</v>
      </c>
      <c r="F37" s="1">
        <v>1</v>
      </c>
      <c r="G37" s="1">
        <v>1</v>
      </c>
    </row>
    <row r="38" spans="1:7" ht="24.95" customHeight="1" x14ac:dyDescent="0.25">
      <c r="A38" s="1">
        <v>37</v>
      </c>
      <c r="B38" s="1" t="s">
        <v>6</v>
      </c>
      <c r="C38" s="2">
        <v>23278</v>
      </c>
      <c r="D38" s="1">
        <v>1</v>
      </c>
      <c r="E38" s="1"/>
      <c r="F38" s="1">
        <v>1</v>
      </c>
      <c r="G38" s="1"/>
    </row>
    <row r="39" spans="1:7" ht="24.95" customHeight="1" x14ac:dyDescent="0.25">
      <c r="A39" s="1">
        <v>38</v>
      </c>
      <c r="B39" s="1" t="s">
        <v>7</v>
      </c>
      <c r="C39" s="2">
        <v>25776</v>
      </c>
      <c r="D39" s="1">
        <v>1</v>
      </c>
      <c r="E39" s="1">
        <v>1</v>
      </c>
      <c r="F39" s="1">
        <v>1</v>
      </c>
      <c r="G39" s="1">
        <v>1</v>
      </c>
    </row>
    <row r="40" spans="1:7" ht="24.95" customHeight="1" x14ac:dyDescent="0.25">
      <c r="A40" s="1">
        <v>39</v>
      </c>
      <c r="B40" s="1" t="s">
        <v>1</v>
      </c>
      <c r="C40" s="2">
        <v>19518</v>
      </c>
      <c r="D40" s="1">
        <v>1</v>
      </c>
      <c r="E40" s="1">
        <v>1</v>
      </c>
      <c r="F40" s="1">
        <v>1</v>
      </c>
      <c r="G40" s="1">
        <v>1</v>
      </c>
    </row>
    <row r="41" spans="1:7" ht="24.95" customHeight="1" x14ac:dyDescent="0.25">
      <c r="A41" s="1">
        <v>40</v>
      </c>
      <c r="B41" s="1" t="s">
        <v>4</v>
      </c>
      <c r="C41" s="2">
        <v>21413</v>
      </c>
      <c r="D41" s="1"/>
      <c r="E41" s="1"/>
      <c r="F41" s="1"/>
      <c r="G41" s="1"/>
    </row>
    <row r="42" spans="1:7" ht="24.95" customHeight="1" x14ac:dyDescent="0.25">
      <c r="A42" s="1">
        <v>41</v>
      </c>
      <c r="B42" s="1" t="s">
        <v>2</v>
      </c>
      <c r="C42" s="2">
        <v>21920</v>
      </c>
      <c r="D42" s="1">
        <v>1</v>
      </c>
      <c r="E42" s="1">
        <v>1</v>
      </c>
      <c r="F42" s="1">
        <v>1</v>
      </c>
      <c r="G42" s="1">
        <v>1</v>
      </c>
    </row>
    <row r="43" spans="1:7" ht="24.95" customHeight="1" x14ac:dyDescent="0.25">
      <c r="A43" s="1">
        <v>42</v>
      </c>
      <c r="B43" s="1" t="s">
        <v>1</v>
      </c>
      <c r="C43" s="2">
        <v>25890</v>
      </c>
      <c r="D43" s="1"/>
      <c r="E43" s="1"/>
      <c r="F43" s="1"/>
      <c r="G43" s="1"/>
    </row>
    <row r="44" spans="1:7" ht="24.95" customHeight="1" x14ac:dyDescent="0.25">
      <c r="A44" s="1">
        <v>43</v>
      </c>
      <c r="B44" s="1" t="s">
        <v>4</v>
      </c>
      <c r="C44" s="2">
        <v>20094</v>
      </c>
      <c r="D44" s="1">
        <v>1</v>
      </c>
      <c r="E44" s="1">
        <v>1</v>
      </c>
      <c r="F44" s="1">
        <v>1</v>
      </c>
      <c r="G44" s="1">
        <v>1</v>
      </c>
    </row>
    <row r="45" spans="1:7" ht="24.95" customHeight="1" x14ac:dyDescent="0.25">
      <c r="A45" s="1">
        <v>44</v>
      </c>
      <c r="B45" s="1" t="s">
        <v>2</v>
      </c>
      <c r="C45" s="2">
        <v>20094</v>
      </c>
      <c r="D45" s="1">
        <v>1</v>
      </c>
      <c r="E45" s="1">
        <v>1</v>
      </c>
      <c r="F45" s="1">
        <v>1</v>
      </c>
      <c r="G45" s="1">
        <v>1</v>
      </c>
    </row>
    <row r="46" spans="1:7" ht="24.95" customHeight="1" x14ac:dyDescent="0.25">
      <c r="A46" s="1">
        <v>45</v>
      </c>
      <c r="B46" s="1" t="s">
        <v>7</v>
      </c>
      <c r="C46" s="2">
        <v>27114</v>
      </c>
      <c r="D46" s="1">
        <v>1</v>
      </c>
      <c r="E46" s="1">
        <v>1</v>
      </c>
      <c r="F46" s="1">
        <v>1</v>
      </c>
      <c r="G46" s="1">
        <v>1</v>
      </c>
    </row>
    <row r="47" spans="1:7" ht="24.95" customHeight="1" x14ac:dyDescent="0.25">
      <c r="A47" s="1">
        <v>46</v>
      </c>
      <c r="B47" s="1" t="s">
        <v>1</v>
      </c>
      <c r="C47" s="2">
        <v>23237</v>
      </c>
      <c r="D47" s="1">
        <v>1</v>
      </c>
      <c r="E47" s="1">
        <v>1</v>
      </c>
      <c r="F47" s="1">
        <v>1</v>
      </c>
      <c r="G47" s="1">
        <v>1</v>
      </c>
    </row>
    <row r="48" spans="1:7" ht="24.95" customHeight="1" x14ac:dyDescent="0.25">
      <c r="A48" s="1">
        <v>47</v>
      </c>
      <c r="B48" s="1" t="s">
        <v>2</v>
      </c>
      <c r="C48" s="2">
        <v>26349</v>
      </c>
      <c r="D48" s="1"/>
      <c r="E48" s="1"/>
      <c r="F48" s="1"/>
      <c r="G48" s="1"/>
    </row>
    <row r="49" spans="1:7" ht="24.95" customHeight="1" x14ac:dyDescent="0.25">
      <c r="A49" s="1">
        <v>48</v>
      </c>
      <c r="B49" s="1" t="s">
        <v>1</v>
      </c>
      <c r="C49" s="2">
        <v>9132</v>
      </c>
      <c r="D49" s="1">
        <v>1</v>
      </c>
      <c r="E49" s="1">
        <v>1</v>
      </c>
      <c r="F49" s="1">
        <v>1</v>
      </c>
      <c r="G49" s="1">
        <v>1</v>
      </c>
    </row>
    <row r="50" spans="1:7" ht="24.95" customHeight="1" x14ac:dyDescent="0.25">
      <c r="A50" s="1">
        <v>49</v>
      </c>
      <c r="B50" s="1" t="s">
        <v>11</v>
      </c>
      <c r="C50" s="2">
        <v>26310</v>
      </c>
      <c r="D50" s="1">
        <v>1</v>
      </c>
      <c r="E50" s="1">
        <v>1</v>
      </c>
      <c r="F50" s="1">
        <v>1</v>
      </c>
      <c r="G50" s="1">
        <v>1</v>
      </c>
    </row>
    <row r="51" spans="1:7" ht="24.95" customHeight="1" x14ac:dyDescent="0.25">
      <c r="A51" s="1">
        <v>50</v>
      </c>
      <c r="B51" s="1" t="s">
        <v>11</v>
      </c>
      <c r="C51" s="2">
        <v>19562</v>
      </c>
      <c r="D51" s="1">
        <v>1</v>
      </c>
      <c r="E51" s="1">
        <v>1</v>
      </c>
      <c r="F51" s="1">
        <v>1</v>
      </c>
      <c r="G51" s="1">
        <v>1</v>
      </c>
    </row>
    <row r="52" spans="1:7" ht="24.95" customHeight="1" x14ac:dyDescent="0.25">
      <c r="A52" s="1">
        <v>51</v>
      </c>
      <c r="B52" s="1" t="s">
        <v>11</v>
      </c>
      <c r="C52" s="2">
        <v>8223</v>
      </c>
      <c r="D52" s="1">
        <v>1</v>
      </c>
      <c r="E52" s="1">
        <v>1</v>
      </c>
      <c r="F52" s="1">
        <v>1</v>
      </c>
      <c r="G52" s="1">
        <v>1</v>
      </c>
    </row>
    <row r="53" spans="1:7" ht="24.95" customHeight="1" x14ac:dyDescent="0.25">
      <c r="A53" s="1">
        <v>52</v>
      </c>
      <c r="B53" s="1" t="s">
        <v>2</v>
      </c>
      <c r="C53" s="2">
        <v>26804</v>
      </c>
      <c r="D53" s="1">
        <v>1</v>
      </c>
      <c r="E53" s="1">
        <v>1</v>
      </c>
      <c r="F53" s="1">
        <v>1</v>
      </c>
      <c r="G53" s="1">
        <v>1</v>
      </c>
    </row>
    <row r="54" spans="1:7" ht="24.95" customHeight="1" x14ac:dyDescent="0.25">
      <c r="A54" s="1">
        <v>53</v>
      </c>
      <c r="B54" s="1" t="s">
        <v>11</v>
      </c>
      <c r="C54" s="2">
        <v>24684</v>
      </c>
      <c r="D54" s="1">
        <v>1</v>
      </c>
      <c r="E54" s="1">
        <v>1</v>
      </c>
      <c r="F54" s="1">
        <v>1</v>
      </c>
      <c r="G54" s="1">
        <v>1</v>
      </c>
    </row>
    <row r="55" spans="1:7" ht="24.95" customHeight="1" x14ac:dyDescent="0.25">
      <c r="A55" s="1">
        <v>54</v>
      </c>
      <c r="B55" s="1" t="s">
        <v>1</v>
      </c>
      <c r="C55" s="2">
        <v>23029</v>
      </c>
      <c r="D55" s="1"/>
      <c r="E55" s="1">
        <v>1</v>
      </c>
      <c r="F55" s="1">
        <v>1</v>
      </c>
      <c r="G55" s="1">
        <v>1</v>
      </c>
    </row>
    <row r="56" spans="1:7" ht="24.95" customHeight="1" x14ac:dyDescent="0.25">
      <c r="A56" s="1">
        <v>55</v>
      </c>
      <c r="B56" s="1" t="s">
        <v>2</v>
      </c>
      <c r="C56" s="2">
        <v>22956</v>
      </c>
      <c r="D56" s="1"/>
      <c r="E56" s="1"/>
      <c r="F56" s="1"/>
      <c r="G56" s="1"/>
    </row>
    <row r="57" spans="1:7" ht="24.95" customHeight="1" x14ac:dyDescent="0.25">
      <c r="A57" s="1">
        <v>56</v>
      </c>
      <c r="B57" s="1" t="s">
        <v>11</v>
      </c>
      <c r="C57" s="2">
        <v>24471</v>
      </c>
      <c r="D57" s="1">
        <v>1</v>
      </c>
      <c r="E57" s="1">
        <v>1</v>
      </c>
      <c r="F57" s="1">
        <v>1</v>
      </c>
      <c r="G57" s="1">
        <v>1</v>
      </c>
    </row>
    <row r="58" spans="1:7" ht="24.95" customHeight="1" x14ac:dyDescent="0.25">
      <c r="A58" s="1">
        <v>57</v>
      </c>
      <c r="B58" s="1" t="s">
        <v>6</v>
      </c>
      <c r="C58" s="2">
        <v>25586</v>
      </c>
      <c r="D58" s="1">
        <v>1</v>
      </c>
      <c r="E58" s="1">
        <v>1</v>
      </c>
      <c r="F58" s="1">
        <v>1</v>
      </c>
      <c r="G58" s="1">
        <v>1</v>
      </c>
    </row>
    <row r="59" spans="1:7" ht="24.95" customHeight="1" x14ac:dyDescent="0.25">
      <c r="A59" s="1">
        <v>58</v>
      </c>
      <c r="B59" s="1" t="s">
        <v>7</v>
      </c>
      <c r="C59" s="2">
        <v>24772</v>
      </c>
      <c r="D59" s="1">
        <v>1</v>
      </c>
      <c r="E59" s="1">
        <v>1</v>
      </c>
      <c r="F59" s="1">
        <v>1</v>
      </c>
      <c r="G59" s="1">
        <v>1</v>
      </c>
    </row>
    <row r="60" spans="1:7" ht="24.95" customHeight="1" x14ac:dyDescent="0.25">
      <c r="A60" s="1">
        <v>59</v>
      </c>
      <c r="B60" s="1" t="s">
        <v>1</v>
      </c>
      <c r="C60" s="2">
        <v>12619</v>
      </c>
      <c r="D60" s="1">
        <v>1</v>
      </c>
      <c r="E60" s="1">
        <v>1</v>
      </c>
      <c r="F60" s="1">
        <v>1</v>
      </c>
      <c r="G60" s="1">
        <v>1</v>
      </c>
    </row>
    <row r="61" spans="1:7" ht="24.95" customHeight="1" x14ac:dyDescent="0.25">
      <c r="A61" s="1">
        <v>60</v>
      </c>
      <c r="B61" s="1" t="s">
        <v>4</v>
      </c>
      <c r="C61" s="2">
        <v>23960</v>
      </c>
      <c r="D61" s="1">
        <v>1</v>
      </c>
      <c r="E61" s="1">
        <v>1</v>
      </c>
      <c r="F61" s="1">
        <v>1</v>
      </c>
      <c r="G61" s="1">
        <v>1</v>
      </c>
    </row>
    <row r="62" spans="1:7" ht="24.95" customHeight="1" x14ac:dyDescent="0.25">
      <c r="A62" s="1">
        <v>61</v>
      </c>
      <c r="B62" s="1" t="s">
        <v>1</v>
      </c>
      <c r="C62" s="2">
        <v>19418</v>
      </c>
      <c r="D62" s="1">
        <v>1</v>
      </c>
      <c r="E62" s="1">
        <v>1</v>
      </c>
      <c r="F62" s="1">
        <v>1</v>
      </c>
      <c r="G62" s="1">
        <v>1</v>
      </c>
    </row>
    <row r="63" spans="1:7" ht="24.95" customHeight="1" x14ac:dyDescent="0.25">
      <c r="A63" s="1">
        <v>62</v>
      </c>
      <c r="B63" s="1" t="s">
        <v>14</v>
      </c>
      <c r="C63" s="2">
        <v>558</v>
      </c>
      <c r="D63" s="1">
        <v>1</v>
      </c>
      <c r="E63" s="1">
        <v>1</v>
      </c>
      <c r="F63" s="1">
        <v>1</v>
      </c>
      <c r="G63" s="1">
        <v>1</v>
      </c>
    </row>
    <row r="64" spans="1:7" ht="24.95" customHeight="1" x14ac:dyDescent="0.25">
      <c r="A64" s="1">
        <v>63</v>
      </c>
      <c r="B64" s="1" t="s">
        <v>7</v>
      </c>
      <c r="C64" s="2">
        <v>27116</v>
      </c>
      <c r="D64" s="1">
        <v>1</v>
      </c>
      <c r="E64" s="1">
        <v>1</v>
      </c>
      <c r="F64" s="1">
        <v>1</v>
      </c>
      <c r="G64" s="1">
        <v>1</v>
      </c>
    </row>
    <row r="65" spans="1:7" ht="24.95" customHeight="1" x14ac:dyDescent="0.25">
      <c r="A65" s="1">
        <v>64</v>
      </c>
      <c r="B65" s="1" t="s">
        <v>11</v>
      </c>
      <c r="C65" s="2">
        <v>8152</v>
      </c>
      <c r="D65" s="1">
        <v>1</v>
      </c>
      <c r="E65" s="1">
        <v>1</v>
      </c>
      <c r="F65" s="1">
        <v>1</v>
      </c>
      <c r="G65" s="1">
        <v>1</v>
      </c>
    </row>
    <row r="66" spans="1:7" ht="24.95" customHeight="1" x14ac:dyDescent="0.25">
      <c r="A66" s="1">
        <v>65</v>
      </c>
      <c r="B66" s="1" t="s">
        <v>11</v>
      </c>
      <c r="C66" s="2">
        <v>23198</v>
      </c>
      <c r="D66" s="1">
        <v>1</v>
      </c>
      <c r="E66" s="1">
        <v>1</v>
      </c>
      <c r="F66" s="1">
        <v>1</v>
      </c>
      <c r="G66" s="1">
        <v>1</v>
      </c>
    </row>
    <row r="67" spans="1:7" ht="24.95" customHeight="1" x14ac:dyDescent="0.25">
      <c r="A67" s="1">
        <v>66</v>
      </c>
      <c r="B67" s="1" t="s">
        <v>7</v>
      </c>
      <c r="C67" s="2">
        <v>24513</v>
      </c>
      <c r="D67" s="1"/>
      <c r="E67" s="1"/>
      <c r="F67" s="1"/>
      <c r="G67" s="1"/>
    </row>
    <row r="68" spans="1:7" ht="24.95" customHeight="1" x14ac:dyDescent="0.25">
      <c r="A68" s="1">
        <v>67</v>
      </c>
      <c r="B68" s="1" t="s">
        <v>14</v>
      </c>
      <c r="C68" s="2">
        <v>502</v>
      </c>
      <c r="D68" s="1">
        <v>1</v>
      </c>
      <c r="E68" s="1">
        <v>1</v>
      </c>
      <c r="F68" s="1">
        <v>1</v>
      </c>
      <c r="G68" s="1">
        <v>1</v>
      </c>
    </row>
    <row r="69" spans="1:7" ht="24.95" customHeight="1" x14ac:dyDescent="0.25">
      <c r="A69" s="1">
        <v>68</v>
      </c>
      <c r="B69" s="1" t="s">
        <v>6</v>
      </c>
      <c r="C69" s="2">
        <v>19372</v>
      </c>
      <c r="D69" s="1">
        <v>1</v>
      </c>
      <c r="E69" s="1">
        <v>1</v>
      </c>
      <c r="F69" s="1">
        <v>1</v>
      </c>
      <c r="G69" s="1">
        <v>1</v>
      </c>
    </row>
    <row r="70" spans="1:7" ht="24.95" customHeight="1" x14ac:dyDescent="0.25">
      <c r="A70" s="1">
        <v>69</v>
      </c>
      <c r="B70" s="1" t="s">
        <v>4</v>
      </c>
      <c r="C70" s="2">
        <v>12797</v>
      </c>
      <c r="D70" s="1">
        <v>1</v>
      </c>
      <c r="E70" s="1">
        <v>1</v>
      </c>
      <c r="F70" s="1">
        <v>1</v>
      </c>
      <c r="G70" s="1">
        <v>1</v>
      </c>
    </row>
    <row r="71" spans="1:7" ht="24.95" customHeight="1" x14ac:dyDescent="0.25">
      <c r="A71" s="1">
        <v>70</v>
      </c>
      <c r="B71" s="1" t="s">
        <v>5</v>
      </c>
      <c r="C71" s="2">
        <v>23943</v>
      </c>
      <c r="D71" s="1"/>
      <c r="E71" s="1">
        <v>1</v>
      </c>
      <c r="F71" s="1">
        <v>1</v>
      </c>
      <c r="G71" s="1"/>
    </row>
    <row r="72" spans="1:7" ht="24.95" customHeight="1" x14ac:dyDescent="0.25">
      <c r="A72" s="1">
        <v>71</v>
      </c>
      <c r="B72" s="1" t="s">
        <v>11</v>
      </c>
      <c r="C72" s="2">
        <v>24258</v>
      </c>
      <c r="D72" s="1">
        <v>1</v>
      </c>
      <c r="E72" s="1">
        <v>1</v>
      </c>
      <c r="F72" s="1">
        <v>1</v>
      </c>
      <c r="G72" s="1">
        <v>1</v>
      </c>
    </row>
    <row r="73" spans="1:7" ht="24.95" customHeight="1" x14ac:dyDescent="0.25">
      <c r="A73" s="1">
        <v>72</v>
      </c>
      <c r="B73" s="1" t="s">
        <v>2</v>
      </c>
      <c r="C73" s="2">
        <v>15237</v>
      </c>
      <c r="D73" s="1"/>
      <c r="E73" s="1"/>
      <c r="F73" s="1"/>
      <c r="G73" s="1"/>
    </row>
    <row r="74" spans="1:7" ht="24.95" customHeight="1" x14ac:dyDescent="0.25">
      <c r="A74" s="1">
        <v>73</v>
      </c>
      <c r="B74" s="1" t="s">
        <v>1</v>
      </c>
      <c r="C74" s="2">
        <v>19433</v>
      </c>
      <c r="D74" s="1">
        <v>1</v>
      </c>
      <c r="E74" s="1">
        <v>1</v>
      </c>
      <c r="F74" s="1">
        <v>1</v>
      </c>
      <c r="G74" s="1">
        <v>1</v>
      </c>
    </row>
    <row r="75" spans="1:7" ht="24.95" customHeight="1" x14ac:dyDescent="0.25">
      <c r="A75" s="1">
        <v>74</v>
      </c>
      <c r="B75" s="1" t="s">
        <v>12</v>
      </c>
      <c r="C75" s="2">
        <v>23181</v>
      </c>
      <c r="D75" s="1"/>
      <c r="E75" s="1">
        <v>1</v>
      </c>
      <c r="F75" s="1"/>
      <c r="G75" s="1">
        <v>1</v>
      </c>
    </row>
    <row r="76" spans="1:7" ht="24.95" customHeight="1" x14ac:dyDescent="0.25">
      <c r="A76" s="1">
        <v>75</v>
      </c>
      <c r="B76" s="1" t="s">
        <v>8</v>
      </c>
      <c r="C76" s="2">
        <v>25304</v>
      </c>
      <c r="D76" s="1">
        <v>1</v>
      </c>
      <c r="E76" s="1">
        <v>1</v>
      </c>
      <c r="F76" s="1">
        <v>1</v>
      </c>
      <c r="G76" s="1">
        <v>1</v>
      </c>
    </row>
    <row r="77" spans="1:7" ht="24.95" customHeight="1" x14ac:dyDescent="0.25">
      <c r="A77" s="1">
        <v>76</v>
      </c>
      <c r="B77" s="1" t="s">
        <v>1</v>
      </c>
      <c r="C77" s="2">
        <v>15275</v>
      </c>
      <c r="D77" s="1">
        <v>1</v>
      </c>
      <c r="E77" s="1"/>
      <c r="F77" s="1"/>
      <c r="G77" s="1">
        <v>1</v>
      </c>
    </row>
    <row r="78" spans="1:7" ht="24.95" customHeight="1" x14ac:dyDescent="0.25">
      <c r="A78" s="1">
        <v>77</v>
      </c>
      <c r="B78" s="1" t="s">
        <v>1</v>
      </c>
      <c r="C78" s="2">
        <v>26771</v>
      </c>
      <c r="D78" s="1">
        <v>1</v>
      </c>
      <c r="E78" s="1"/>
      <c r="F78" s="1">
        <v>1</v>
      </c>
      <c r="G78" s="1">
        <v>1</v>
      </c>
    </row>
    <row r="79" spans="1:7" ht="24.95" customHeight="1" x14ac:dyDescent="0.25">
      <c r="A79" s="1">
        <v>78</v>
      </c>
      <c r="B79" s="1" t="s">
        <v>1</v>
      </c>
      <c r="C79" s="2">
        <v>26258</v>
      </c>
      <c r="D79" s="1">
        <v>1</v>
      </c>
      <c r="E79" s="1">
        <v>1</v>
      </c>
      <c r="F79" s="1"/>
      <c r="G79" s="1"/>
    </row>
    <row r="80" spans="1:7" ht="24.95" customHeight="1" x14ac:dyDescent="0.25">
      <c r="A80" s="1">
        <v>79</v>
      </c>
      <c r="B80" s="1" t="s">
        <v>4</v>
      </c>
      <c r="C80" s="2">
        <v>19315</v>
      </c>
      <c r="D80" s="1"/>
      <c r="E80" s="1"/>
      <c r="F80" s="1">
        <v>1</v>
      </c>
      <c r="G80" s="1">
        <v>1</v>
      </c>
    </row>
    <row r="81" spans="1:7" ht="24.95" customHeight="1" x14ac:dyDescent="0.25">
      <c r="A81" s="1">
        <v>80</v>
      </c>
      <c r="B81" s="1" t="s">
        <v>10</v>
      </c>
      <c r="C81" s="2">
        <v>10758</v>
      </c>
      <c r="D81" s="1"/>
      <c r="E81" s="1">
        <v>1</v>
      </c>
      <c r="F81" s="1">
        <v>1</v>
      </c>
      <c r="G81" s="1"/>
    </row>
    <row r="82" spans="1:7" ht="24.95" customHeight="1" x14ac:dyDescent="0.25">
      <c r="A82" s="1">
        <v>81</v>
      </c>
      <c r="B82" s="1" t="s">
        <v>11</v>
      </c>
      <c r="C82" s="2">
        <v>23132</v>
      </c>
      <c r="D82" s="1"/>
      <c r="E82" s="1"/>
      <c r="F82" s="1"/>
      <c r="G82" s="1"/>
    </row>
    <row r="83" spans="1:7" ht="24.95" customHeight="1" x14ac:dyDescent="0.25">
      <c r="A83" s="1">
        <v>82</v>
      </c>
      <c r="B83" s="1" t="s">
        <v>11</v>
      </c>
      <c r="C83" s="2">
        <v>5031</v>
      </c>
      <c r="D83" s="1"/>
      <c r="E83" s="1"/>
      <c r="F83" s="1"/>
      <c r="G83" s="1"/>
    </row>
    <row r="84" spans="1:7" ht="24.95" customHeight="1" x14ac:dyDescent="0.25">
      <c r="A84" s="1">
        <v>83</v>
      </c>
      <c r="B84" s="1" t="s">
        <v>2</v>
      </c>
      <c r="C84" s="2">
        <v>23286</v>
      </c>
      <c r="D84" s="1">
        <v>1</v>
      </c>
      <c r="E84" s="1">
        <v>1</v>
      </c>
      <c r="F84" s="1">
        <v>1</v>
      </c>
      <c r="G84" s="1">
        <v>1</v>
      </c>
    </row>
    <row r="85" spans="1:7" ht="24.95" customHeight="1" x14ac:dyDescent="0.25">
      <c r="A85" s="1">
        <v>84</v>
      </c>
      <c r="B85" s="1" t="s">
        <v>11</v>
      </c>
      <c r="C85" s="2">
        <v>24864</v>
      </c>
      <c r="D85" s="1">
        <v>1</v>
      </c>
      <c r="E85" s="1">
        <v>1</v>
      </c>
      <c r="F85" s="1">
        <v>1</v>
      </c>
      <c r="G85" s="1">
        <v>1</v>
      </c>
    </row>
    <row r="86" spans="1:7" ht="24.95" customHeight="1" x14ac:dyDescent="0.25">
      <c r="A86" s="1">
        <v>85</v>
      </c>
      <c r="B86" s="1" t="s">
        <v>2</v>
      </c>
      <c r="C86" s="2">
        <v>18751</v>
      </c>
      <c r="D86" s="1"/>
      <c r="E86" s="1"/>
      <c r="F86" s="1"/>
      <c r="G86" s="1"/>
    </row>
    <row r="87" spans="1:7" ht="24.95" customHeight="1" x14ac:dyDescent="0.25">
      <c r="A87" s="1">
        <v>86</v>
      </c>
      <c r="B87" s="1" t="s">
        <v>11</v>
      </c>
      <c r="C87" s="2">
        <v>17861</v>
      </c>
      <c r="D87" s="1">
        <v>1</v>
      </c>
      <c r="E87" s="1">
        <v>1</v>
      </c>
      <c r="F87" s="1">
        <v>1</v>
      </c>
      <c r="G87" s="1">
        <v>1</v>
      </c>
    </row>
    <row r="88" spans="1:7" ht="24.95" customHeight="1" x14ac:dyDescent="0.25">
      <c r="A88" s="1">
        <v>87</v>
      </c>
      <c r="B88" s="1" t="s">
        <v>11</v>
      </c>
      <c r="C88" s="2">
        <v>5995</v>
      </c>
      <c r="D88" s="1">
        <v>1</v>
      </c>
      <c r="E88" s="1">
        <v>1</v>
      </c>
      <c r="F88" s="1">
        <v>1</v>
      </c>
      <c r="G88" s="1">
        <v>1</v>
      </c>
    </row>
    <row r="89" spans="1:7" ht="24.95" customHeight="1" x14ac:dyDescent="0.25">
      <c r="A89" s="1">
        <v>88</v>
      </c>
      <c r="B89" s="1" t="s">
        <v>1</v>
      </c>
      <c r="C89" s="2">
        <v>24246</v>
      </c>
      <c r="D89" s="1">
        <v>1</v>
      </c>
      <c r="E89" s="1">
        <v>1</v>
      </c>
      <c r="F89" s="1">
        <v>1</v>
      </c>
      <c r="G89" s="1">
        <v>1</v>
      </c>
    </row>
    <row r="90" spans="1:7" ht="24.95" customHeight="1" x14ac:dyDescent="0.25">
      <c r="A90" s="1">
        <v>89</v>
      </c>
      <c r="B90" s="1" t="s">
        <v>11</v>
      </c>
      <c r="C90" s="2">
        <v>27182</v>
      </c>
      <c r="D90" s="1">
        <v>1</v>
      </c>
      <c r="E90" s="1">
        <v>1</v>
      </c>
      <c r="F90" s="1">
        <v>1</v>
      </c>
      <c r="G90" s="1">
        <v>1</v>
      </c>
    </row>
    <row r="91" spans="1:7" ht="24.95" customHeight="1" x14ac:dyDescent="0.25">
      <c r="A91" s="1">
        <v>90</v>
      </c>
      <c r="B91" s="1" t="s">
        <v>1</v>
      </c>
      <c r="C91" s="2">
        <v>21334</v>
      </c>
      <c r="D91" s="1">
        <v>1</v>
      </c>
      <c r="E91" s="1">
        <v>1</v>
      </c>
      <c r="F91" s="1">
        <v>1</v>
      </c>
      <c r="G91" s="1">
        <v>1</v>
      </c>
    </row>
    <row r="92" spans="1:7" ht="24.95" customHeight="1" x14ac:dyDescent="0.25">
      <c r="A92" s="1">
        <v>91</v>
      </c>
      <c r="B92" s="1" t="s">
        <v>7</v>
      </c>
      <c r="C92" s="2">
        <v>25440</v>
      </c>
      <c r="D92" s="1">
        <v>1</v>
      </c>
      <c r="E92" s="1">
        <v>1</v>
      </c>
      <c r="F92" s="1">
        <v>1</v>
      </c>
      <c r="G92" s="1">
        <v>1</v>
      </c>
    </row>
    <row r="93" spans="1:7" ht="24.95" customHeight="1" x14ac:dyDescent="0.25">
      <c r="A93" s="1">
        <v>92</v>
      </c>
      <c r="B93" s="1" t="s">
        <v>4</v>
      </c>
      <c r="C93" s="2">
        <v>23165</v>
      </c>
      <c r="D93" s="1">
        <v>1</v>
      </c>
      <c r="E93" s="1">
        <v>1</v>
      </c>
      <c r="F93" s="1">
        <v>1</v>
      </c>
      <c r="G93" s="1">
        <v>1</v>
      </c>
    </row>
    <row r="94" spans="1:7" ht="24.95" customHeight="1" x14ac:dyDescent="0.25">
      <c r="A94" s="1">
        <v>93</v>
      </c>
      <c r="B94" s="1" t="s">
        <v>1</v>
      </c>
      <c r="C94" s="2">
        <v>20171</v>
      </c>
      <c r="D94" s="1">
        <v>1</v>
      </c>
      <c r="E94" s="1">
        <v>1</v>
      </c>
      <c r="F94" s="1">
        <v>1</v>
      </c>
      <c r="G94" s="1">
        <v>1</v>
      </c>
    </row>
    <row r="95" spans="1:7" ht="24.95" customHeight="1" x14ac:dyDescent="0.25">
      <c r="A95" s="1">
        <v>94</v>
      </c>
      <c r="B95" s="1" t="s">
        <v>1</v>
      </c>
      <c r="C95" s="2">
        <v>18072</v>
      </c>
      <c r="D95" s="1"/>
      <c r="E95" s="1"/>
      <c r="F95" s="1"/>
      <c r="G95" s="1"/>
    </row>
    <row r="96" spans="1:7" ht="24.95" customHeight="1" x14ac:dyDescent="0.25">
      <c r="A96" s="1">
        <v>95</v>
      </c>
      <c r="B96" s="1" t="s">
        <v>2</v>
      </c>
      <c r="C96" s="2">
        <v>23002</v>
      </c>
      <c r="D96" s="1"/>
      <c r="E96" s="1"/>
      <c r="F96" s="1"/>
      <c r="G96" s="1"/>
    </row>
    <row r="97" spans="1:7" ht="24.95" customHeight="1" x14ac:dyDescent="0.25">
      <c r="A97" s="1">
        <v>96</v>
      </c>
      <c r="B97" s="1" t="s">
        <v>4</v>
      </c>
      <c r="C97" s="2">
        <v>18775</v>
      </c>
      <c r="D97" s="1"/>
      <c r="E97" s="1">
        <v>1</v>
      </c>
      <c r="F97" s="1">
        <v>1</v>
      </c>
      <c r="G97" s="1">
        <v>1</v>
      </c>
    </row>
    <row r="98" spans="1:7" ht="24.95" customHeight="1" x14ac:dyDescent="0.25">
      <c r="A98" s="1">
        <v>97</v>
      </c>
      <c r="B98" s="1" t="s">
        <v>6</v>
      </c>
      <c r="C98" s="2">
        <v>25698</v>
      </c>
      <c r="D98" s="1">
        <v>1</v>
      </c>
      <c r="E98" s="1">
        <v>1</v>
      </c>
      <c r="F98" s="1">
        <v>1</v>
      </c>
      <c r="G98" s="1">
        <v>1</v>
      </c>
    </row>
    <row r="99" spans="1:7" ht="24.95" customHeight="1" x14ac:dyDescent="0.25">
      <c r="A99" s="1">
        <v>98</v>
      </c>
      <c r="B99" s="1" t="s">
        <v>1</v>
      </c>
      <c r="C99" s="2">
        <v>11186</v>
      </c>
      <c r="D99" s="1"/>
      <c r="E99" s="1">
        <v>1</v>
      </c>
      <c r="F99" s="1">
        <v>1</v>
      </c>
      <c r="G99" s="1">
        <v>1</v>
      </c>
    </row>
    <row r="100" spans="1:7" ht="24.95" customHeight="1" x14ac:dyDescent="0.25">
      <c r="A100" s="1">
        <v>99</v>
      </c>
      <c r="B100" s="1" t="s">
        <v>1</v>
      </c>
      <c r="C100" s="2">
        <v>23571</v>
      </c>
      <c r="D100" s="1">
        <v>1</v>
      </c>
      <c r="E100" s="1">
        <v>1</v>
      </c>
      <c r="F100" s="1">
        <v>1</v>
      </c>
      <c r="G100" s="1">
        <v>1</v>
      </c>
    </row>
    <row r="101" spans="1:7" ht="24.95" customHeight="1" x14ac:dyDescent="0.25">
      <c r="A101" s="1">
        <v>100</v>
      </c>
      <c r="B101" s="1" t="s">
        <v>1</v>
      </c>
      <c r="C101" s="2">
        <v>15169</v>
      </c>
      <c r="D101" s="1"/>
      <c r="E101" s="1">
        <v>1</v>
      </c>
      <c r="F101" s="1">
        <v>1</v>
      </c>
      <c r="G101" s="1">
        <v>1</v>
      </c>
    </row>
    <row r="102" spans="1:7" ht="24.95" customHeight="1" x14ac:dyDescent="0.25">
      <c r="A102" s="1">
        <v>101</v>
      </c>
      <c r="B102" s="1" t="s">
        <v>4</v>
      </c>
      <c r="C102" s="2">
        <v>24416</v>
      </c>
      <c r="D102" s="1">
        <v>1</v>
      </c>
      <c r="E102" s="1">
        <v>1</v>
      </c>
      <c r="F102" s="1">
        <v>1</v>
      </c>
      <c r="G102" s="1">
        <v>1</v>
      </c>
    </row>
    <row r="103" spans="1:7" ht="24.95" customHeight="1" x14ac:dyDescent="0.25">
      <c r="A103" s="1">
        <v>102</v>
      </c>
      <c r="B103" s="1" t="s">
        <v>10</v>
      </c>
      <c r="C103" s="2">
        <v>22998</v>
      </c>
      <c r="D103" s="1"/>
      <c r="E103" s="1">
        <v>1</v>
      </c>
      <c r="F103" s="1"/>
      <c r="G103" s="1"/>
    </row>
    <row r="104" spans="1:7" ht="24.95" customHeight="1" x14ac:dyDescent="0.25">
      <c r="A104" s="1">
        <v>103</v>
      </c>
      <c r="B104" s="1" t="s">
        <v>10</v>
      </c>
      <c r="C104" s="2">
        <v>513</v>
      </c>
      <c r="D104" s="1">
        <v>1</v>
      </c>
      <c r="E104" s="1">
        <v>1</v>
      </c>
      <c r="F104" s="1">
        <v>1</v>
      </c>
      <c r="G104" s="1">
        <v>1</v>
      </c>
    </row>
    <row r="105" spans="1:7" ht="24.95" customHeight="1" x14ac:dyDescent="0.25">
      <c r="A105" s="1">
        <v>104</v>
      </c>
      <c r="B105" s="1" t="s">
        <v>11</v>
      </c>
      <c r="C105" s="2">
        <v>25424</v>
      </c>
      <c r="D105" s="1">
        <v>1</v>
      </c>
      <c r="E105" s="1">
        <v>1</v>
      </c>
      <c r="F105" s="1">
        <v>1</v>
      </c>
      <c r="G105" s="1">
        <v>1</v>
      </c>
    </row>
    <row r="106" spans="1:7" ht="24.95" customHeight="1" x14ac:dyDescent="0.25">
      <c r="A106" s="1">
        <v>105</v>
      </c>
      <c r="B106" s="1" t="s">
        <v>11</v>
      </c>
      <c r="C106" s="2">
        <v>12285</v>
      </c>
      <c r="D106" s="1">
        <v>1</v>
      </c>
      <c r="E106" s="1">
        <v>1</v>
      </c>
      <c r="F106" s="1">
        <v>1</v>
      </c>
      <c r="G106" s="1">
        <v>1</v>
      </c>
    </row>
    <row r="107" spans="1:7" ht="24.95" customHeight="1" x14ac:dyDescent="0.25">
      <c r="A107" s="1">
        <v>106</v>
      </c>
      <c r="B107" s="1" t="s">
        <v>11</v>
      </c>
      <c r="C107" s="2">
        <v>25390</v>
      </c>
      <c r="D107" s="1">
        <v>1</v>
      </c>
      <c r="E107" s="1">
        <v>1</v>
      </c>
      <c r="F107" s="1">
        <v>1</v>
      </c>
      <c r="G107" s="1">
        <v>1</v>
      </c>
    </row>
    <row r="108" spans="1:7" ht="24.95" customHeight="1" x14ac:dyDescent="0.25">
      <c r="A108" s="1">
        <v>107</v>
      </c>
      <c r="B108" s="1" t="s">
        <v>14</v>
      </c>
      <c r="C108" s="2">
        <v>320</v>
      </c>
      <c r="D108" s="1">
        <v>1</v>
      </c>
      <c r="E108" s="1">
        <v>1</v>
      </c>
      <c r="F108" s="1"/>
      <c r="G108" s="1"/>
    </row>
    <row r="109" spans="1:7" ht="24.95" customHeight="1" x14ac:dyDescent="0.25">
      <c r="A109" s="1">
        <v>108</v>
      </c>
      <c r="B109" s="1" t="s">
        <v>13</v>
      </c>
      <c r="C109" s="2">
        <v>42</v>
      </c>
      <c r="D109" s="1">
        <v>1</v>
      </c>
      <c r="E109" s="1">
        <v>1</v>
      </c>
      <c r="F109" s="1">
        <v>1</v>
      </c>
      <c r="G109" s="1">
        <v>1</v>
      </c>
    </row>
    <row r="110" spans="1:7" ht="24.95" customHeight="1" x14ac:dyDescent="0.25">
      <c r="A110" s="1">
        <v>109</v>
      </c>
      <c r="B110" s="1" t="s">
        <v>1</v>
      </c>
      <c r="C110" s="2">
        <v>11714</v>
      </c>
      <c r="D110" s="1"/>
      <c r="E110" s="1"/>
      <c r="F110" s="1">
        <v>1</v>
      </c>
      <c r="G110" s="1">
        <v>1</v>
      </c>
    </row>
    <row r="111" spans="1:7" ht="24.95" customHeight="1" x14ac:dyDescent="0.25">
      <c r="A111" s="1">
        <v>110</v>
      </c>
      <c r="B111" s="1" t="s">
        <v>6</v>
      </c>
      <c r="C111" s="2">
        <v>15225</v>
      </c>
      <c r="D111" s="1"/>
      <c r="E111" s="1"/>
      <c r="F111" s="1"/>
      <c r="G111" s="1"/>
    </row>
    <row r="112" spans="1:7" ht="24.95" customHeight="1" x14ac:dyDescent="0.25">
      <c r="A112" s="1">
        <v>111</v>
      </c>
      <c r="B112" s="1" t="s">
        <v>2</v>
      </c>
      <c r="C112" s="2">
        <v>24768</v>
      </c>
      <c r="D112" s="1"/>
      <c r="E112" s="1"/>
      <c r="F112" s="1"/>
      <c r="G112" s="1"/>
    </row>
    <row r="113" spans="1:7" ht="24.95" customHeight="1" x14ac:dyDescent="0.25">
      <c r="A113" s="1">
        <v>112</v>
      </c>
      <c r="B113" s="1" t="s">
        <v>2</v>
      </c>
      <c r="C113" s="2">
        <v>20525</v>
      </c>
      <c r="D113" s="1"/>
      <c r="E113" s="1"/>
      <c r="F113" s="1"/>
      <c r="G113" s="1"/>
    </row>
    <row r="114" spans="1:7" ht="24.95" customHeight="1" x14ac:dyDescent="0.25">
      <c r="A114" s="1">
        <v>113</v>
      </c>
      <c r="B114" s="1" t="s">
        <v>13</v>
      </c>
      <c r="C114" s="2">
        <v>8</v>
      </c>
      <c r="D114" s="1">
        <v>1</v>
      </c>
      <c r="E114" s="1">
        <v>1</v>
      </c>
      <c r="F114" s="1">
        <v>1</v>
      </c>
      <c r="G114" s="1">
        <v>1</v>
      </c>
    </row>
    <row r="115" spans="1:7" ht="24.95" customHeight="1" x14ac:dyDescent="0.25">
      <c r="A115" s="1">
        <v>114</v>
      </c>
      <c r="B115" s="1" t="s">
        <v>7</v>
      </c>
      <c r="C115" s="2">
        <v>18127</v>
      </c>
      <c r="D115" s="1">
        <v>1</v>
      </c>
      <c r="E115" s="1">
        <v>1</v>
      </c>
      <c r="F115" s="1">
        <v>1</v>
      </c>
      <c r="G115" s="1">
        <v>1</v>
      </c>
    </row>
    <row r="116" spans="1:7" ht="24.95" customHeight="1" x14ac:dyDescent="0.25">
      <c r="A116" s="1">
        <v>115</v>
      </c>
      <c r="B116" s="1" t="s">
        <v>12</v>
      </c>
      <c r="C116" s="2">
        <v>19368</v>
      </c>
      <c r="D116" s="1">
        <v>1</v>
      </c>
      <c r="E116" s="1">
        <v>1</v>
      </c>
      <c r="F116" s="1">
        <v>1</v>
      </c>
      <c r="G116" s="1">
        <v>1</v>
      </c>
    </row>
    <row r="117" spans="1:7" ht="24.95" customHeight="1" x14ac:dyDescent="0.25">
      <c r="A117" s="1">
        <v>116</v>
      </c>
      <c r="B117" s="1" t="s">
        <v>4</v>
      </c>
      <c r="C117" s="2">
        <v>21447</v>
      </c>
      <c r="D117" s="1">
        <v>1</v>
      </c>
      <c r="E117" s="1"/>
      <c r="F117" s="1">
        <v>1</v>
      </c>
      <c r="G117" s="1"/>
    </row>
    <row r="118" spans="1:7" ht="24.95" customHeight="1" x14ac:dyDescent="0.25">
      <c r="A118" s="1">
        <v>117</v>
      </c>
      <c r="B118" s="1" t="s">
        <v>1</v>
      </c>
      <c r="C118" s="2">
        <v>18975</v>
      </c>
      <c r="D118" s="1">
        <v>1</v>
      </c>
      <c r="E118" s="1">
        <v>1</v>
      </c>
      <c r="F118" s="1">
        <v>1</v>
      </c>
      <c r="G118" s="1">
        <v>1</v>
      </c>
    </row>
    <row r="119" spans="1:7" ht="24.95" customHeight="1" x14ac:dyDescent="0.25">
      <c r="A119" s="1">
        <v>118</v>
      </c>
      <c r="B119" s="1" t="s">
        <v>6</v>
      </c>
      <c r="C119" s="2">
        <v>23279</v>
      </c>
      <c r="D119" s="1"/>
      <c r="E119" s="1"/>
      <c r="F119" s="1"/>
      <c r="G119" s="1"/>
    </row>
    <row r="120" spans="1:7" ht="24.95" customHeight="1" x14ac:dyDescent="0.25">
      <c r="A120" s="1">
        <v>119</v>
      </c>
      <c r="B120" s="1" t="s">
        <v>11</v>
      </c>
      <c r="C120" s="2">
        <v>21125</v>
      </c>
      <c r="D120" s="1">
        <v>1</v>
      </c>
      <c r="E120" s="1">
        <v>1</v>
      </c>
      <c r="F120" s="1">
        <v>1</v>
      </c>
      <c r="G120" s="1">
        <v>1</v>
      </c>
    </row>
    <row r="121" spans="1:7" ht="24.95" customHeight="1" x14ac:dyDescent="0.25">
      <c r="A121" s="1">
        <v>120</v>
      </c>
      <c r="B121" s="1" t="s">
        <v>7</v>
      </c>
      <c r="C121" s="2">
        <v>27039</v>
      </c>
      <c r="D121" s="1">
        <v>1</v>
      </c>
      <c r="E121" s="1">
        <v>1</v>
      </c>
      <c r="F121" s="1">
        <v>1</v>
      </c>
      <c r="G121" s="1">
        <v>1</v>
      </c>
    </row>
    <row r="122" spans="1:7" ht="24.95" customHeight="1" x14ac:dyDescent="0.25">
      <c r="A122" s="1">
        <v>121</v>
      </c>
      <c r="B122" s="1" t="s">
        <v>1</v>
      </c>
      <c r="C122" s="2">
        <v>23062</v>
      </c>
      <c r="D122" s="1"/>
      <c r="E122" s="1"/>
      <c r="F122" s="1"/>
      <c r="G122" s="1"/>
    </row>
    <row r="123" spans="1:7" ht="24.95" customHeight="1" x14ac:dyDescent="0.25">
      <c r="A123" s="1">
        <v>122</v>
      </c>
      <c r="B123" s="1" t="s">
        <v>2</v>
      </c>
      <c r="C123" s="2">
        <v>20292</v>
      </c>
      <c r="D123" s="1">
        <v>1</v>
      </c>
      <c r="E123" s="1">
        <v>1</v>
      </c>
      <c r="F123" s="1">
        <v>1</v>
      </c>
      <c r="G123" s="1">
        <v>1</v>
      </c>
    </row>
    <row r="124" spans="1:7" ht="24.95" customHeight="1" x14ac:dyDescent="0.25">
      <c r="A124" s="1">
        <v>123</v>
      </c>
      <c r="B124" s="1" t="s">
        <v>11</v>
      </c>
      <c r="C124" s="2">
        <v>25869</v>
      </c>
      <c r="D124" s="1">
        <v>1</v>
      </c>
      <c r="E124" s="1">
        <v>1</v>
      </c>
      <c r="F124" s="1">
        <v>1</v>
      </c>
      <c r="G124" s="1">
        <v>1</v>
      </c>
    </row>
    <row r="125" spans="1:7" ht="24.95" customHeight="1" x14ac:dyDescent="0.25">
      <c r="A125" s="1">
        <v>124</v>
      </c>
      <c r="B125" s="1" t="s">
        <v>6</v>
      </c>
      <c r="C125" s="2">
        <v>26550</v>
      </c>
      <c r="D125" s="1"/>
      <c r="E125" s="1"/>
      <c r="F125" s="1"/>
      <c r="G125" s="1"/>
    </row>
    <row r="126" spans="1:7" ht="24.95" customHeight="1" x14ac:dyDescent="0.25">
      <c r="A126" s="1">
        <v>125</v>
      </c>
      <c r="B126" s="1" t="s">
        <v>7</v>
      </c>
      <c r="C126" s="2">
        <v>25076</v>
      </c>
      <c r="D126" s="1"/>
      <c r="E126" s="1"/>
      <c r="F126" s="1"/>
      <c r="G126" s="1"/>
    </row>
    <row r="127" spans="1:7" ht="24.95" customHeight="1" x14ac:dyDescent="0.25">
      <c r="A127" s="1">
        <v>126</v>
      </c>
      <c r="B127" s="1" t="s">
        <v>2</v>
      </c>
      <c r="C127" s="2">
        <v>21605</v>
      </c>
      <c r="D127" s="1">
        <v>1</v>
      </c>
      <c r="E127" s="1">
        <v>1</v>
      </c>
      <c r="F127" s="1">
        <v>1</v>
      </c>
      <c r="G127" s="1">
        <v>1</v>
      </c>
    </row>
    <row r="128" spans="1:7" ht="24.95" customHeight="1" x14ac:dyDescent="0.25">
      <c r="A128" s="1">
        <v>127</v>
      </c>
      <c r="B128" s="1" t="s">
        <v>11</v>
      </c>
      <c r="C128" s="2">
        <v>17445</v>
      </c>
      <c r="D128" s="1">
        <v>1</v>
      </c>
      <c r="E128" s="1">
        <v>1</v>
      </c>
      <c r="F128" s="1">
        <v>1</v>
      </c>
      <c r="G128" s="1">
        <v>1</v>
      </c>
    </row>
    <row r="129" spans="1:7" ht="24.95" customHeight="1" x14ac:dyDescent="0.25">
      <c r="A129" s="1">
        <v>128</v>
      </c>
      <c r="B129" s="1" t="s">
        <v>7</v>
      </c>
      <c r="C129" s="2">
        <v>25868</v>
      </c>
      <c r="D129" s="1">
        <v>1</v>
      </c>
      <c r="E129" s="1">
        <v>1</v>
      </c>
      <c r="F129" s="1">
        <v>1</v>
      </c>
      <c r="G129" s="1">
        <v>1</v>
      </c>
    </row>
    <row r="130" spans="1:7" ht="24.95" customHeight="1" x14ac:dyDescent="0.25">
      <c r="A130" s="1">
        <v>129</v>
      </c>
      <c r="B130" s="1" t="s">
        <v>6</v>
      </c>
      <c r="C130" s="2">
        <v>26556</v>
      </c>
      <c r="D130" s="1"/>
      <c r="E130" s="1"/>
      <c r="F130" s="1"/>
      <c r="G130" s="1"/>
    </row>
    <row r="131" spans="1:7" ht="24.95" customHeight="1" x14ac:dyDescent="0.25">
      <c r="A131" s="1">
        <v>130</v>
      </c>
      <c r="B131" s="1" t="s">
        <v>1</v>
      </c>
      <c r="C131" s="2">
        <v>23953</v>
      </c>
      <c r="D131" s="1">
        <v>1</v>
      </c>
      <c r="E131" s="1"/>
      <c r="F131" s="1"/>
      <c r="G131" s="1">
        <v>1</v>
      </c>
    </row>
    <row r="132" spans="1:7" ht="24.95" customHeight="1" x14ac:dyDescent="0.25">
      <c r="A132" s="1">
        <v>131</v>
      </c>
      <c r="B132" s="1" t="s">
        <v>7</v>
      </c>
      <c r="C132" s="2">
        <v>23679</v>
      </c>
      <c r="D132" s="1">
        <v>1</v>
      </c>
      <c r="E132" s="1">
        <v>1</v>
      </c>
      <c r="F132" s="1">
        <v>1</v>
      </c>
      <c r="G132" s="1">
        <v>1</v>
      </c>
    </row>
    <row r="133" spans="1:7" ht="24.95" customHeight="1" x14ac:dyDescent="0.25">
      <c r="A133" s="1">
        <v>132</v>
      </c>
      <c r="B133" s="1" t="s">
        <v>1</v>
      </c>
      <c r="C133" s="2"/>
      <c r="D133" s="1">
        <v>1</v>
      </c>
      <c r="E133" s="1">
        <v>1</v>
      </c>
      <c r="F133" s="1">
        <v>1</v>
      </c>
      <c r="G133" s="1">
        <v>1</v>
      </c>
    </row>
    <row r="134" spans="1:7" ht="24.95" customHeight="1" x14ac:dyDescent="0.25">
      <c r="A134" s="1">
        <v>133</v>
      </c>
      <c r="B134" s="1" t="s">
        <v>9</v>
      </c>
      <c r="C134" s="2">
        <v>40055</v>
      </c>
      <c r="D134" s="1">
        <v>1</v>
      </c>
      <c r="E134" s="1">
        <v>1</v>
      </c>
      <c r="F134" s="1">
        <v>1</v>
      </c>
      <c r="G134" s="1">
        <v>1</v>
      </c>
    </row>
    <row r="135" spans="1:7" ht="24.95" customHeight="1" x14ac:dyDescent="0.25">
      <c r="A135" s="1">
        <v>134</v>
      </c>
      <c r="B135" s="1" t="s">
        <v>9</v>
      </c>
      <c r="C135" s="2">
        <v>99227</v>
      </c>
      <c r="D135" s="1">
        <v>1</v>
      </c>
      <c r="E135" s="1">
        <v>1</v>
      </c>
      <c r="F135" s="1">
        <v>1</v>
      </c>
      <c r="G135" s="1">
        <v>1</v>
      </c>
    </row>
    <row r="136" spans="1:7" ht="24.95" customHeight="1" x14ac:dyDescent="0.25">
      <c r="A136" s="1">
        <v>135</v>
      </c>
      <c r="B136" s="1" t="s">
        <v>14</v>
      </c>
      <c r="C136" s="2">
        <v>552</v>
      </c>
      <c r="D136" s="1">
        <v>1</v>
      </c>
      <c r="E136" s="1"/>
      <c r="F136" s="1">
        <v>1</v>
      </c>
      <c r="G136" s="1"/>
    </row>
  </sheetData>
  <autoFilter ref="A1:G1"/>
  <printOptions horizontalCentered="1"/>
  <pageMargins left="0.39370078740157483" right="0.39370078740157483" top="0.78740157480314965" bottom="0.39370078740157483" header="0" footer="0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selection activeCell="B7" sqref="B7"/>
    </sheetView>
  </sheetViews>
  <sheetFormatPr defaultRowHeight="12.75" x14ac:dyDescent="0.25"/>
  <cols>
    <col min="1" max="1" width="20.140625" style="6" customWidth="1"/>
    <col min="2" max="8" width="20.7109375" style="6" customWidth="1"/>
    <col min="9" max="16384" width="9.140625" style="6"/>
  </cols>
  <sheetData>
    <row r="1" spans="1:8" s="4" customFormat="1" ht="30.75" customHeight="1" x14ac:dyDescent="0.25">
      <c r="A1" s="26" t="s">
        <v>0</v>
      </c>
      <c r="B1" s="27"/>
      <c r="C1" s="27"/>
      <c r="D1" s="27"/>
      <c r="E1" s="27"/>
      <c r="F1" s="27"/>
      <c r="G1" s="27"/>
      <c r="H1" s="28"/>
    </row>
    <row r="2" spans="1:8" s="4" customFormat="1" ht="6" customHeight="1" x14ac:dyDescent="0.25">
      <c r="A2" s="5"/>
      <c r="B2" s="5"/>
    </row>
    <row r="3" spans="1:8" s="4" customFormat="1" ht="23.25" customHeight="1" x14ac:dyDescent="0.25">
      <c r="A3" s="38" t="s">
        <v>34</v>
      </c>
      <c r="B3" s="29" t="s">
        <v>35</v>
      </c>
      <c r="C3" s="30"/>
      <c r="D3" s="30"/>
      <c r="E3" s="30"/>
      <c r="F3" s="30"/>
      <c r="G3" s="30"/>
      <c r="H3" s="31"/>
    </row>
    <row r="4" spans="1:8" x14ac:dyDescent="0.25">
      <c r="A4" s="38"/>
      <c r="B4" s="32" t="s">
        <v>36</v>
      </c>
      <c r="C4" s="33"/>
      <c r="D4" s="33"/>
      <c r="E4" s="33"/>
      <c r="F4" s="33"/>
      <c r="G4" s="33"/>
      <c r="H4" s="34"/>
    </row>
    <row r="5" spans="1:8" x14ac:dyDescent="0.25">
      <c r="A5" s="38"/>
      <c r="B5" s="35" t="s">
        <v>37</v>
      </c>
      <c r="C5" s="36"/>
      <c r="D5" s="36"/>
      <c r="E5" s="36"/>
      <c r="F5" s="36"/>
      <c r="G5" s="36"/>
      <c r="H5" s="37"/>
    </row>
    <row r="6" spans="1:8" x14ac:dyDescent="0.25">
      <c r="B6" s="35" t="s">
        <v>40</v>
      </c>
      <c r="C6" s="36"/>
      <c r="D6" s="36"/>
      <c r="E6" s="36"/>
      <c r="F6" s="36"/>
      <c r="G6" s="36"/>
      <c r="H6" s="37"/>
    </row>
    <row r="7" spans="1:8" s="4" customFormat="1" ht="10.5" customHeight="1" x14ac:dyDescent="0.25">
      <c r="A7" s="5"/>
      <c r="B7" s="5"/>
    </row>
    <row r="8" spans="1:8" ht="20.100000000000001" customHeight="1" x14ac:dyDescent="0.25">
      <c r="C8" s="25" t="s">
        <v>22</v>
      </c>
      <c r="D8" s="25"/>
      <c r="E8" s="25"/>
      <c r="F8" s="25"/>
      <c r="G8" s="25"/>
    </row>
    <row r="9" spans="1:8" ht="20.100000000000001" customHeight="1" x14ac:dyDescent="0.25">
      <c r="A9" s="7" t="s">
        <v>15</v>
      </c>
      <c r="B9" s="7" t="s">
        <v>21</v>
      </c>
      <c r="C9" s="8" t="s">
        <v>17</v>
      </c>
      <c r="D9" s="8" t="s">
        <v>18</v>
      </c>
      <c r="E9" s="8" t="s">
        <v>19</v>
      </c>
      <c r="F9" s="8" t="s">
        <v>20</v>
      </c>
      <c r="G9" s="7" t="s">
        <v>23</v>
      </c>
    </row>
    <row r="10" spans="1:8" ht="15" customHeight="1" x14ac:dyDescent="0.25">
      <c r="A10" s="9" t="s">
        <v>4</v>
      </c>
      <c r="B10" s="10">
        <f>COUNTIF(GERAL!$B$2:$B$136,"SMASDH")</f>
        <v>15</v>
      </c>
      <c r="C10" s="10">
        <f>SUMIF(GERAL!$B$2:$B$136, "SMASDH", (GERAL!D$2:D$136))</f>
        <v>11</v>
      </c>
      <c r="D10" s="10">
        <f>SUMIF(GERAL!$B$2:$B$136, "SMASDH", (GERAL!E$2:E$136))</f>
        <v>11</v>
      </c>
      <c r="E10" s="10">
        <f>SUMIF(GERAL!$B$2:$B$136, "SMASDH", (GERAL!F$2:F$136))</f>
        <v>13</v>
      </c>
      <c r="F10" s="10">
        <f>SUMIF(GERAL!$B$2:$B$136, "SMASDH", (GERAL!G$2:G$136))</f>
        <v>12</v>
      </c>
      <c r="G10" s="11">
        <f>AVERAGE(C10:F10)</f>
        <v>11.75</v>
      </c>
    </row>
    <row r="11" spans="1:8" ht="15" customHeight="1" x14ac:dyDescent="0.25">
      <c r="A11" s="9" t="s">
        <v>10</v>
      </c>
      <c r="B11" s="10">
        <f>COUNTIF(GERAL!$B$2:$B$136,"AMAR")</f>
        <v>6</v>
      </c>
      <c r="C11" s="10">
        <f>SUMIF(GERAL!$B$2:$B$136, "AMAR", (GERAL!D$2:D$136))</f>
        <v>3</v>
      </c>
      <c r="D11" s="10">
        <f>SUMIF(GERAL!$B$2:$B$136, "AMAR", (GERAL!E$2:E$136))</f>
        <v>5</v>
      </c>
      <c r="E11" s="10">
        <f>SUMIF(GERAL!$B$2:$B$136, "AMAR", (GERAL!F$2:F$136))</f>
        <v>5</v>
      </c>
      <c r="F11" s="10">
        <f>SUMIF(GERAL!$B$2:$B$136, "AMAR", (GERAL!G$2:G$136))</f>
        <v>3</v>
      </c>
      <c r="G11" s="11">
        <f t="shared" ref="G11:G22" si="0">AVERAGE(C11:F11)</f>
        <v>4</v>
      </c>
    </row>
    <row r="12" spans="1:8" ht="15" customHeight="1" x14ac:dyDescent="0.25">
      <c r="A12" s="9" t="s">
        <v>9</v>
      </c>
      <c r="B12" s="10">
        <f>COUNTIF(GERAL!$B$2:$B$136,"SANEAR")</f>
        <v>2</v>
      </c>
      <c r="C12" s="10">
        <f>SUMIF(GERAL!$B$2:$B$136, "SANEAR", (GERAL!D$2:D$136))</f>
        <v>2</v>
      </c>
      <c r="D12" s="10">
        <f>SUMIF(GERAL!$B$2:$B$136, "SANEAR", (GERAL!E$2:E$136))</f>
        <v>2</v>
      </c>
      <c r="E12" s="10">
        <f>SUMIF(GERAL!$B$2:$B$136, "SANEAR", (GERAL!F$2:F$136))</f>
        <v>2</v>
      </c>
      <c r="F12" s="10">
        <f>SUMIF(GERAL!$B$2:$B$136, "SANEAR", (GERAL!G$2:G$136))</f>
        <v>2</v>
      </c>
      <c r="G12" s="11">
        <f t="shared" si="0"/>
        <v>2</v>
      </c>
    </row>
    <row r="13" spans="1:8" ht="15" customHeight="1" x14ac:dyDescent="0.25">
      <c r="A13" s="9" t="s">
        <v>1</v>
      </c>
      <c r="B13" s="10">
        <f>COUNTIF(GERAL!$B$2:$B$136,"SMS")</f>
        <v>30</v>
      </c>
      <c r="C13" s="10">
        <f>SUMIF(GERAL!$B$2:$B$136, "SMS", (GERAL!D$2:D$136))</f>
        <v>21</v>
      </c>
      <c r="D13" s="10">
        <f>SUMIF(GERAL!$B$2:$B$136, "SMS", (GERAL!E$2:E$136))</f>
        <v>22</v>
      </c>
      <c r="E13" s="10">
        <f>SUMIF(GERAL!$B$2:$B$136, "SMS", (GERAL!F$2:F$136))</f>
        <v>21</v>
      </c>
      <c r="F13" s="10">
        <f>SUMIF(GERAL!$B$2:$B$136, "SMS", (GERAL!G$2:G$136))</f>
        <v>23</v>
      </c>
      <c r="G13" s="11">
        <f t="shared" si="0"/>
        <v>21.75</v>
      </c>
    </row>
    <row r="14" spans="1:8" ht="15" customHeight="1" x14ac:dyDescent="0.25">
      <c r="A14" s="9" t="s">
        <v>2</v>
      </c>
      <c r="B14" s="10">
        <f>COUNTIF(GERAL!$B$2:$B$136,"SMA")</f>
        <v>16</v>
      </c>
      <c r="C14" s="10">
        <f>SUMIF(GERAL!$B$2:$B$136, "SMA", (GERAL!D$2:D$136))</f>
        <v>6</v>
      </c>
      <c r="D14" s="10">
        <f>SUMIF(GERAL!$B$2:$B$136, "SMA", (GERAL!E$2:E$136))</f>
        <v>6</v>
      </c>
      <c r="E14" s="10">
        <f>SUMIF(GERAL!$B$2:$B$136, "SMA", (GERAL!F$2:F$136))</f>
        <v>6</v>
      </c>
      <c r="F14" s="10">
        <f>SUMIF(GERAL!$B$2:$B$136, "SMA", (GERAL!G$2:G$136))</f>
        <v>6</v>
      </c>
      <c r="G14" s="11">
        <f t="shared" si="0"/>
        <v>6</v>
      </c>
    </row>
    <row r="15" spans="1:8" ht="15" customHeight="1" x14ac:dyDescent="0.25">
      <c r="A15" s="9" t="s">
        <v>11</v>
      </c>
      <c r="B15" s="10">
        <f>COUNTIF(GERAL!$B$2:$B$136,"SME/EDUCAR")</f>
        <v>28</v>
      </c>
      <c r="C15" s="10">
        <f>SUMIF(GERAL!$B$2:$B$136, "SME/EDUCAR", (GERAL!D$2:D$136))</f>
        <v>26</v>
      </c>
      <c r="D15" s="10">
        <f>SUMIF(GERAL!$B$2:$B$136, "SME/EDUCAR", (GERAL!E$2:E$136))</f>
        <v>24</v>
      </c>
      <c r="E15" s="10">
        <f>SUMIF(GERAL!$B$2:$B$136, "SME/EDUCAR", (GERAL!F$2:F$136))</f>
        <v>26</v>
      </c>
      <c r="F15" s="10">
        <f>SUMIF(GERAL!$B$2:$B$136, "SME/EDUCAR", (GERAL!G$2:G$136))</f>
        <v>25</v>
      </c>
      <c r="G15" s="11">
        <f t="shared" si="0"/>
        <v>25.25</v>
      </c>
    </row>
    <row r="16" spans="1:8" ht="15" customHeight="1" x14ac:dyDescent="0.25">
      <c r="A16" s="9" t="s">
        <v>6</v>
      </c>
      <c r="B16" s="10">
        <f>COUNTIF(GERAL!$B$2:$B$136,"SMDU")</f>
        <v>11</v>
      </c>
      <c r="C16" s="10">
        <f>SUMIF(GERAL!$B$2:$B$136, "SMDU", (GERAL!D$2:D$136))</f>
        <v>6</v>
      </c>
      <c r="D16" s="10">
        <f>SUMIF(GERAL!$B$2:$B$136, "SMDU", (GERAL!E$2:E$136))</f>
        <v>5</v>
      </c>
      <c r="E16" s="10">
        <f>SUMIF(GERAL!$B$2:$B$136, "SMDU", (GERAL!F$2:F$136))</f>
        <v>6</v>
      </c>
      <c r="F16" s="10">
        <f>SUMIF(GERAL!$B$2:$B$136, "SMDU", (GERAL!G$2:G$136))</f>
        <v>5</v>
      </c>
      <c r="G16" s="11">
        <f t="shared" si="0"/>
        <v>5.5</v>
      </c>
    </row>
    <row r="17" spans="1:8" ht="15" customHeight="1" x14ac:dyDescent="0.25">
      <c r="A17" s="9" t="s">
        <v>7</v>
      </c>
      <c r="B17" s="10">
        <f>COUNTIF(GERAL!$B$2:$B$136,"SMOSP")</f>
        <v>17</v>
      </c>
      <c r="C17" s="10">
        <f>SUMIF(GERAL!$B$2:$B$136, "SMOSP", (GERAL!D$2:D$136))</f>
        <v>12</v>
      </c>
      <c r="D17" s="10">
        <f>SUMIF(GERAL!$B$2:$B$136, "SMOSP", (GERAL!E$2:E$136))</f>
        <v>12</v>
      </c>
      <c r="E17" s="10">
        <f>SUMIF(GERAL!$B$2:$B$136, "SMOSP", (GERAL!F$2:F$136))</f>
        <v>13</v>
      </c>
      <c r="F17" s="10">
        <f>SUMIF(GERAL!$B$2:$B$136, "SMOSP", (GERAL!G$2:G$136))</f>
        <v>12</v>
      </c>
      <c r="G17" s="11">
        <f t="shared" si="0"/>
        <v>12.25</v>
      </c>
    </row>
    <row r="18" spans="1:8" ht="15" customHeight="1" x14ac:dyDescent="0.25">
      <c r="A18" s="9" t="s">
        <v>14</v>
      </c>
      <c r="B18" s="10">
        <f>COUNTIF(GERAL!$B$2:$B$136,"CÂMARA")</f>
        <v>4</v>
      </c>
      <c r="C18" s="10">
        <f>SUMIF(GERAL!$B$2:$B$136, "CÂMARA", (GERAL!D$2:D$136))</f>
        <v>4</v>
      </c>
      <c r="D18" s="10">
        <f>SUMIF(GERAL!$B$2:$B$136, "CÂMARA", (GERAL!E$2:E$136))</f>
        <v>3</v>
      </c>
      <c r="E18" s="10">
        <f>SUMIF(GERAL!$B$2:$B$136, "CÂMARA", (GERAL!F$2:F$136))</f>
        <v>3</v>
      </c>
      <c r="F18" s="10">
        <f>SUMIF(GERAL!$B$2:$B$136, "CÂMARA", (GERAL!G$2:G$136))</f>
        <v>2</v>
      </c>
      <c r="G18" s="11">
        <f t="shared" si="0"/>
        <v>3</v>
      </c>
    </row>
    <row r="19" spans="1:8" ht="15" customHeight="1" x14ac:dyDescent="0.25">
      <c r="A19" s="9" t="s">
        <v>5</v>
      </c>
      <c r="B19" s="10">
        <f>COUNTIF(GERAL!$B$2:$B$136,"SEMEL")</f>
        <v>1</v>
      </c>
      <c r="C19" s="10">
        <f>SUMIF(GERAL!$B$2:$B$136, "SEMEL", (GERAL!D$2:D$136))</f>
        <v>0</v>
      </c>
      <c r="D19" s="10">
        <f>SUMIF(GERAL!$B$2:$B$136, "SEMEL", (GERAL!E$2:E$136))</f>
        <v>1</v>
      </c>
      <c r="E19" s="10">
        <f>SUMIF(GERAL!$B$2:$B$136, "SEMEL", (GERAL!F$2:F$136))</f>
        <v>1</v>
      </c>
      <c r="F19" s="10">
        <f>SUMIF(GERAL!$B$2:$B$136, "SEMEL", (GERAL!G$2:G$136))</f>
        <v>0</v>
      </c>
      <c r="G19" s="11">
        <f t="shared" si="0"/>
        <v>0.5</v>
      </c>
    </row>
    <row r="20" spans="1:8" ht="15" customHeight="1" x14ac:dyDescent="0.25">
      <c r="A20" s="9" t="s">
        <v>3</v>
      </c>
      <c r="B20" s="10">
        <f>COUNTIF(GERAL!$B$2:$B$136,"SUMLIC")</f>
        <v>2</v>
      </c>
      <c r="C20" s="10">
        <f>SUMIF(GERAL!$B$2:$B$136, "SUMLIC", (GERAL!D$2:D$136))</f>
        <v>1</v>
      </c>
      <c r="D20" s="10">
        <f>SUMIF(GERAL!$B$2:$B$136, "SUMLIC", (GERAL!E$2:E$136))</f>
        <v>2</v>
      </c>
      <c r="E20" s="10">
        <f>SUMIF(GERAL!$B$2:$B$136, "SUMLIC", (GERAL!F$2:F$136))</f>
        <v>1</v>
      </c>
      <c r="F20" s="10">
        <f>SUMIF(GERAL!$B$2:$B$136, "SUMLIC", (GERAL!G$2:G$136))</f>
        <v>2</v>
      </c>
      <c r="G20" s="11">
        <f t="shared" si="0"/>
        <v>1.5</v>
      </c>
    </row>
    <row r="21" spans="1:8" ht="15" customHeight="1" x14ac:dyDescent="0.25">
      <c r="A21" s="9" t="s">
        <v>8</v>
      </c>
      <c r="B21" s="10">
        <f>COUNTIF(GERAL!$B$2:$B$136,"CULTURA")</f>
        <v>1</v>
      </c>
      <c r="C21" s="10">
        <f>SUMIF(GERAL!$B$2:$B$136, "CULTURA", (GERAL!D$2:D$136))</f>
        <v>1</v>
      </c>
      <c r="D21" s="10">
        <f>SUMIF(GERAL!$B$2:$B$136, "CULTURA", (GERAL!E$2:E$136))</f>
        <v>1</v>
      </c>
      <c r="E21" s="10">
        <f>SUMIF(GERAL!$B$2:$B$136, "CULTURA", (GERAL!F$2:F$136))</f>
        <v>1</v>
      </c>
      <c r="F21" s="10">
        <f>SUMIF(GERAL!$B$2:$B$136, "CULTURA", (GERAL!G$2:G$136))</f>
        <v>1</v>
      </c>
      <c r="G21" s="11">
        <f t="shared" si="0"/>
        <v>1</v>
      </c>
    </row>
    <row r="22" spans="1:8" ht="15" customHeight="1" x14ac:dyDescent="0.25">
      <c r="A22" s="9" t="s">
        <v>13</v>
      </c>
      <c r="B22" s="10">
        <f>COUNTIF(GERAL!$B$2:$B$136,"RESENPREVI")</f>
        <v>2</v>
      </c>
      <c r="C22" s="10">
        <f>SUMIF(GERAL!$B$2:$B$136, "RESENPREVI", (GERAL!D$2:D$136))</f>
        <v>2</v>
      </c>
      <c r="D22" s="10">
        <f>SUMIF(GERAL!$B$2:$B$136, "RESENPREVI", (GERAL!E$2:E$136))</f>
        <v>2</v>
      </c>
      <c r="E22" s="10">
        <f>SUMIF(GERAL!$B$2:$B$136, "RESENPREVI", (GERAL!F$2:F$136))</f>
        <v>2</v>
      </c>
      <c r="F22" s="10">
        <f>SUMIF(GERAL!$B$2:$B$136, "RESENPREVI", (GERAL!G$2:G$136))</f>
        <v>2</v>
      </c>
      <c r="G22" s="11">
        <f t="shared" si="0"/>
        <v>2</v>
      </c>
    </row>
    <row r="24" spans="1:8" x14ac:dyDescent="0.25">
      <c r="A24" s="7" t="s">
        <v>24</v>
      </c>
      <c r="B24" s="10">
        <f>SUM(B10:B22)</f>
        <v>135</v>
      </c>
    </row>
    <row r="27" spans="1:8" ht="20.100000000000001" customHeight="1" x14ac:dyDescent="0.25">
      <c r="C27" s="25" t="s">
        <v>22</v>
      </c>
      <c r="D27" s="25"/>
      <c r="E27" s="25"/>
      <c r="F27" s="25"/>
      <c r="G27" s="25"/>
      <c r="H27" s="25"/>
    </row>
    <row r="28" spans="1:8" ht="20.100000000000001" customHeight="1" x14ac:dyDescent="0.25">
      <c r="A28" s="7" t="s">
        <v>15</v>
      </c>
      <c r="B28" s="7" t="s">
        <v>21</v>
      </c>
      <c r="C28" s="8" t="s">
        <v>17</v>
      </c>
      <c r="D28" s="8" t="s">
        <v>18</v>
      </c>
      <c r="E28" s="8" t="s">
        <v>19</v>
      </c>
      <c r="F28" s="8" t="s">
        <v>20</v>
      </c>
      <c r="G28" s="7" t="s">
        <v>26</v>
      </c>
      <c r="H28" s="7" t="s">
        <v>23</v>
      </c>
    </row>
    <row r="29" spans="1:8" ht="15" customHeight="1" x14ac:dyDescent="0.25">
      <c r="A29" s="9" t="s">
        <v>4</v>
      </c>
      <c r="B29" s="12">
        <f t="shared" ref="B29:B41" si="1">(B10/$B$24)</f>
        <v>0.1111111111111111</v>
      </c>
      <c r="C29" s="12">
        <f>(C10/$B$10)</f>
        <v>0.73333333333333328</v>
      </c>
      <c r="D29" s="12">
        <f>(D10/$B$10)</f>
        <v>0.73333333333333328</v>
      </c>
      <c r="E29" s="12">
        <f>(E10/$B$10)</f>
        <v>0.8666666666666667</v>
      </c>
      <c r="F29" s="12">
        <f>(F10/$B$10)</f>
        <v>0.8</v>
      </c>
      <c r="G29" s="12">
        <v>0.7</v>
      </c>
      <c r="H29" s="12">
        <f t="shared" ref="H29:H41" si="2">AVERAGE(C29:F29)</f>
        <v>0.78333333333333321</v>
      </c>
    </row>
    <row r="30" spans="1:8" ht="15" customHeight="1" x14ac:dyDescent="0.25">
      <c r="A30" s="9" t="s">
        <v>10</v>
      </c>
      <c r="B30" s="12">
        <f t="shared" si="1"/>
        <v>4.4444444444444446E-2</v>
      </c>
      <c r="C30" s="12">
        <f>(C11/$B$11)</f>
        <v>0.5</v>
      </c>
      <c r="D30" s="12">
        <f>(D11/$B$11)</f>
        <v>0.83333333333333337</v>
      </c>
      <c r="E30" s="12">
        <f>(E11/$B$11)</f>
        <v>0.83333333333333337</v>
      </c>
      <c r="F30" s="12">
        <f>(F11/$B$11)</f>
        <v>0.5</v>
      </c>
      <c r="G30" s="12">
        <v>0.7</v>
      </c>
      <c r="H30" s="12">
        <f t="shared" si="2"/>
        <v>0.66666666666666674</v>
      </c>
    </row>
    <row r="31" spans="1:8" ht="15" customHeight="1" x14ac:dyDescent="0.25">
      <c r="A31" s="9" t="s">
        <v>9</v>
      </c>
      <c r="B31" s="12">
        <f t="shared" si="1"/>
        <v>1.4814814814814815E-2</v>
      </c>
      <c r="C31" s="12">
        <f>(C12/$B$12)</f>
        <v>1</v>
      </c>
      <c r="D31" s="12">
        <f>(D12/$B$12)</f>
        <v>1</v>
      </c>
      <c r="E31" s="12">
        <f>(E12/$B$12)</f>
        <v>1</v>
      </c>
      <c r="F31" s="12">
        <f>(F12/$B$12)</f>
        <v>1</v>
      </c>
      <c r="G31" s="12">
        <v>0.7</v>
      </c>
      <c r="H31" s="12">
        <f t="shared" si="2"/>
        <v>1</v>
      </c>
    </row>
    <row r="32" spans="1:8" ht="15" customHeight="1" x14ac:dyDescent="0.25">
      <c r="A32" s="9" t="s">
        <v>1</v>
      </c>
      <c r="B32" s="12">
        <f t="shared" si="1"/>
        <v>0.22222222222222221</v>
      </c>
      <c r="C32" s="12">
        <f>(C13/$B$13)</f>
        <v>0.7</v>
      </c>
      <c r="D32" s="12">
        <f>(D13/$B$13)</f>
        <v>0.73333333333333328</v>
      </c>
      <c r="E32" s="12">
        <f>(E13/$B$13)</f>
        <v>0.7</v>
      </c>
      <c r="F32" s="12">
        <f>(F13/$B$13)</f>
        <v>0.76666666666666672</v>
      </c>
      <c r="G32" s="12">
        <v>0.7</v>
      </c>
      <c r="H32" s="12">
        <f t="shared" si="2"/>
        <v>0.72499999999999987</v>
      </c>
    </row>
    <row r="33" spans="1:8" ht="15" customHeight="1" x14ac:dyDescent="0.25">
      <c r="A33" s="9" t="s">
        <v>2</v>
      </c>
      <c r="B33" s="12">
        <f t="shared" si="1"/>
        <v>0.11851851851851852</v>
      </c>
      <c r="C33" s="12">
        <f>(C14/$B$14)</f>
        <v>0.375</v>
      </c>
      <c r="D33" s="12">
        <f>(D14/$B$14)</f>
        <v>0.375</v>
      </c>
      <c r="E33" s="12">
        <f>(E14/$B$14)</f>
        <v>0.375</v>
      </c>
      <c r="F33" s="12">
        <f>(F14/$B$14)</f>
        <v>0.375</v>
      </c>
      <c r="G33" s="12">
        <v>0.7</v>
      </c>
      <c r="H33" s="12">
        <f t="shared" si="2"/>
        <v>0.375</v>
      </c>
    </row>
    <row r="34" spans="1:8" ht="15" customHeight="1" x14ac:dyDescent="0.25">
      <c r="A34" s="9" t="s">
        <v>11</v>
      </c>
      <c r="B34" s="12">
        <f t="shared" si="1"/>
        <v>0.2074074074074074</v>
      </c>
      <c r="C34" s="12">
        <f>(C15/$B$15)</f>
        <v>0.9285714285714286</v>
      </c>
      <c r="D34" s="12">
        <f>(D15/$B$15)</f>
        <v>0.8571428571428571</v>
      </c>
      <c r="E34" s="12">
        <f>(E15/$B$15)</f>
        <v>0.9285714285714286</v>
      </c>
      <c r="F34" s="12">
        <f>(F15/$B$15)</f>
        <v>0.8928571428571429</v>
      </c>
      <c r="G34" s="12">
        <v>0.7</v>
      </c>
      <c r="H34" s="12">
        <f t="shared" si="2"/>
        <v>0.9017857142857143</v>
      </c>
    </row>
    <row r="35" spans="1:8" ht="15" customHeight="1" x14ac:dyDescent="0.25">
      <c r="A35" s="9" t="s">
        <v>6</v>
      </c>
      <c r="B35" s="12">
        <f t="shared" si="1"/>
        <v>8.1481481481481488E-2</v>
      </c>
      <c r="C35" s="12">
        <f>(C16/$B$16)</f>
        <v>0.54545454545454541</v>
      </c>
      <c r="D35" s="12">
        <f>(D16/$B$16)</f>
        <v>0.45454545454545453</v>
      </c>
      <c r="E35" s="12">
        <f>(E16/$B$16)</f>
        <v>0.54545454545454541</v>
      </c>
      <c r="F35" s="12">
        <f>(F16/$B$16)</f>
        <v>0.45454545454545453</v>
      </c>
      <c r="G35" s="12">
        <v>0.7</v>
      </c>
      <c r="H35" s="12">
        <f t="shared" si="2"/>
        <v>0.5</v>
      </c>
    </row>
    <row r="36" spans="1:8" ht="15" customHeight="1" x14ac:dyDescent="0.25">
      <c r="A36" s="9" t="s">
        <v>7</v>
      </c>
      <c r="B36" s="12">
        <f t="shared" si="1"/>
        <v>0.12592592592592591</v>
      </c>
      <c r="C36" s="12">
        <f>(C17/$B$17)</f>
        <v>0.70588235294117652</v>
      </c>
      <c r="D36" s="12">
        <f>(D17/$B$17)</f>
        <v>0.70588235294117652</v>
      </c>
      <c r="E36" s="12">
        <f>(E17/$B$17)</f>
        <v>0.76470588235294112</v>
      </c>
      <c r="F36" s="12">
        <f>(F17/$B$17)</f>
        <v>0.70588235294117652</v>
      </c>
      <c r="G36" s="12">
        <v>0.7</v>
      </c>
      <c r="H36" s="12">
        <f t="shared" si="2"/>
        <v>0.72058823529411775</v>
      </c>
    </row>
    <row r="37" spans="1:8" ht="15" customHeight="1" x14ac:dyDescent="0.25">
      <c r="A37" s="9" t="s">
        <v>14</v>
      </c>
      <c r="B37" s="12">
        <f t="shared" si="1"/>
        <v>2.9629629629629631E-2</v>
      </c>
      <c r="C37" s="12">
        <f>(C18/$B$18)</f>
        <v>1</v>
      </c>
      <c r="D37" s="12">
        <f>(D18/$B$18)</f>
        <v>0.75</v>
      </c>
      <c r="E37" s="12">
        <f>(E18/$B$18)</f>
        <v>0.75</v>
      </c>
      <c r="F37" s="12">
        <f>(F18/$B$18)</f>
        <v>0.5</v>
      </c>
      <c r="G37" s="12">
        <v>0.7</v>
      </c>
      <c r="H37" s="12">
        <f t="shared" si="2"/>
        <v>0.75</v>
      </c>
    </row>
    <row r="38" spans="1:8" ht="15" customHeight="1" x14ac:dyDescent="0.25">
      <c r="A38" s="9" t="s">
        <v>5</v>
      </c>
      <c r="B38" s="12">
        <f t="shared" si="1"/>
        <v>7.4074074074074077E-3</v>
      </c>
      <c r="C38" s="12">
        <f>(C19/$B$19)</f>
        <v>0</v>
      </c>
      <c r="D38" s="12">
        <f>(D19/$B$19)</f>
        <v>1</v>
      </c>
      <c r="E38" s="12">
        <f>(E19/$B$19)</f>
        <v>1</v>
      </c>
      <c r="F38" s="12">
        <f>(F19/$B$19)</f>
        <v>0</v>
      </c>
      <c r="G38" s="12">
        <v>0.7</v>
      </c>
      <c r="H38" s="12">
        <f t="shared" si="2"/>
        <v>0.5</v>
      </c>
    </row>
    <row r="39" spans="1:8" ht="15" customHeight="1" x14ac:dyDescent="0.25">
      <c r="A39" s="9" t="s">
        <v>3</v>
      </c>
      <c r="B39" s="12">
        <f t="shared" si="1"/>
        <v>1.4814814814814815E-2</v>
      </c>
      <c r="C39" s="12">
        <f>(C20/$B$20)</f>
        <v>0.5</v>
      </c>
      <c r="D39" s="12">
        <f>(D20/$B$20)</f>
        <v>1</v>
      </c>
      <c r="E39" s="12">
        <f>(E20/$B$20)</f>
        <v>0.5</v>
      </c>
      <c r="F39" s="12">
        <f>(F20/$B$20)</f>
        <v>1</v>
      </c>
      <c r="G39" s="12">
        <v>0.7</v>
      </c>
      <c r="H39" s="12">
        <f t="shared" si="2"/>
        <v>0.75</v>
      </c>
    </row>
    <row r="40" spans="1:8" ht="15" customHeight="1" x14ac:dyDescent="0.25">
      <c r="A40" s="9" t="s">
        <v>8</v>
      </c>
      <c r="B40" s="12">
        <f t="shared" si="1"/>
        <v>7.4074074074074077E-3</v>
      </c>
      <c r="C40" s="12">
        <f>(C21/$B$21)</f>
        <v>1</v>
      </c>
      <c r="D40" s="12">
        <f>(D21/$B$21)</f>
        <v>1</v>
      </c>
      <c r="E40" s="12">
        <f>(E21/$B$21)</f>
        <v>1</v>
      </c>
      <c r="F40" s="12">
        <f>(F21/$B$21)</f>
        <v>1</v>
      </c>
      <c r="G40" s="12">
        <v>0.7</v>
      </c>
      <c r="H40" s="12">
        <f t="shared" si="2"/>
        <v>1</v>
      </c>
    </row>
    <row r="41" spans="1:8" ht="15" customHeight="1" x14ac:dyDescent="0.25">
      <c r="A41" s="9" t="s">
        <v>13</v>
      </c>
      <c r="B41" s="12">
        <f t="shared" si="1"/>
        <v>1.4814814814814815E-2</v>
      </c>
      <c r="C41" s="12">
        <f>(C22/$B$22)</f>
        <v>1</v>
      </c>
      <c r="D41" s="12">
        <f>(D22/$B$22)</f>
        <v>1</v>
      </c>
      <c r="E41" s="12">
        <f>(E22/$B$22)</f>
        <v>1</v>
      </c>
      <c r="F41" s="12">
        <f>(F22/$B$22)</f>
        <v>1</v>
      </c>
      <c r="G41" s="12">
        <v>0.7</v>
      </c>
      <c r="H41" s="12">
        <f t="shared" si="2"/>
        <v>1</v>
      </c>
    </row>
    <row r="43" spans="1:8" x14ac:dyDescent="0.25">
      <c r="A43" s="7" t="s">
        <v>24</v>
      </c>
      <c r="B43" s="12">
        <f>SUM(B29:B41)</f>
        <v>1</v>
      </c>
    </row>
  </sheetData>
  <mergeCells count="8">
    <mergeCell ref="C8:G8"/>
    <mergeCell ref="A1:H1"/>
    <mergeCell ref="C27:H27"/>
    <mergeCell ref="B3:H3"/>
    <mergeCell ref="B4:H4"/>
    <mergeCell ref="B5:H5"/>
    <mergeCell ref="A3:A5"/>
    <mergeCell ref="B6:H6"/>
  </mergeCells>
  <hyperlinks>
    <hyperlink ref="B6" r:id="rId1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showRowColHeaders="0" workbookViewId="0">
      <selection activeCell="I39" sqref="I39"/>
    </sheetView>
  </sheetViews>
  <sheetFormatPr defaultRowHeight="15" x14ac:dyDescent="0.25"/>
  <cols>
    <col min="1" max="1" width="20.28515625" style="14" customWidth="1"/>
    <col min="2" max="2" width="10.7109375" style="14" customWidth="1"/>
    <col min="3" max="3" width="11.85546875" style="14" customWidth="1"/>
    <col min="4" max="4" width="19.7109375" style="14" customWidth="1"/>
    <col min="5" max="5" width="18.28515625" style="14" customWidth="1"/>
    <col min="6" max="16384" width="9.140625" style="14"/>
  </cols>
  <sheetData>
    <row r="1" spans="1:5" s="23" customFormat="1" ht="30" x14ac:dyDescent="0.25">
      <c r="A1" s="22" t="s">
        <v>25</v>
      </c>
      <c r="B1" s="22" t="s">
        <v>27</v>
      </c>
      <c r="C1" s="22" t="s">
        <v>28</v>
      </c>
      <c r="D1" s="22" t="s">
        <v>29</v>
      </c>
      <c r="E1" s="22" t="s">
        <v>30</v>
      </c>
    </row>
    <row r="2" spans="1:5" x14ac:dyDescent="0.25">
      <c r="A2" s="15" t="s">
        <v>10</v>
      </c>
      <c r="B2" s="16">
        <v>0.5</v>
      </c>
      <c r="C2" s="16">
        <v>0.83333333333333337</v>
      </c>
      <c r="D2" s="16">
        <v>0.83333333333333337</v>
      </c>
      <c r="E2" s="16">
        <v>0.5</v>
      </c>
    </row>
    <row r="3" spans="1:5" x14ac:dyDescent="0.25">
      <c r="A3" s="15" t="s">
        <v>14</v>
      </c>
      <c r="B3" s="16">
        <v>1</v>
      </c>
      <c r="C3" s="16">
        <v>0.75</v>
      </c>
      <c r="D3" s="16">
        <v>0.75</v>
      </c>
      <c r="E3" s="16">
        <v>0.5</v>
      </c>
    </row>
    <row r="4" spans="1:5" x14ac:dyDescent="0.25">
      <c r="A4" s="15" t="s">
        <v>8</v>
      </c>
      <c r="B4" s="16">
        <v>1</v>
      </c>
      <c r="C4" s="16">
        <v>1</v>
      </c>
      <c r="D4" s="16">
        <v>1</v>
      </c>
      <c r="E4" s="16">
        <v>1</v>
      </c>
    </row>
    <row r="5" spans="1:5" x14ac:dyDescent="0.25">
      <c r="A5" s="15" t="s">
        <v>13</v>
      </c>
      <c r="B5" s="16">
        <v>1</v>
      </c>
      <c r="C5" s="16">
        <v>1</v>
      </c>
      <c r="D5" s="16">
        <v>1</v>
      </c>
      <c r="E5" s="16">
        <v>1</v>
      </c>
    </row>
    <row r="6" spans="1:5" x14ac:dyDescent="0.25">
      <c r="A6" s="15" t="s">
        <v>9</v>
      </c>
      <c r="B6" s="16">
        <v>1</v>
      </c>
      <c r="C6" s="16">
        <v>1</v>
      </c>
      <c r="D6" s="16">
        <v>1</v>
      </c>
      <c r="E6" s="16">
        <v>1</v>
      </c>
    </row>
    <row r="7" spans="1:5" x14ac:dyDescent="0.25">
      <c r="A7" s="15" t="s">
        <v>5</v>
      </c>
      <c r="B7" s="16">
        <v>0</v>
      </c>
      <c r="C7" s="16">
        <v>1</v>
      </c>
      <c r="D7" s="16">
        <v>1</v>
      </c>
      <c r="E7" s="16">
        <v>0</v>
      </c>
    </row>
    <row r="8" spans="1:5" x14ac:dyDescent="0.25">
      <c r="A8" s="15" t="s">
        <v>2</v>
      </c>
      <c r="B8" s="16">
        <v>0.375</v>
      </c>
      <c r="C8" s="16">
        <v>0.375</v>
      </c>
      <c r="D8" s="16">
        <v>0.375</v>
      </c>
      <c r="E8" s="16">
        <v>0.375</v>
      </c>
    </row>
    <row r="9" spans="1:5" x14ac:dyDescent="0.25">
      <c r="A9" s="15" t="s">
        <v>4</v>
      </c>
      <c r="B9" s="16">
        <v>0.73333333333333328</v>
      </c>
      <c r="C9" s="16">
        <v>0.73333333333333328</v>
      </c>
      <c r="D9" s="16">
        <v>0.8666666666666667</v>
      </c>
      <c r="E9" s="16">
        <v>0.8</v>
      </c>
    </row>
    <row r="10" spans="1:5" x14ac:dyDescent="0.25">
      <c r="A10" s="15" t="s">
        <v>6</v>
      </c>
      <c r="B10" s="16">
        <v>0.54545454545454541</v>
      </c>
      <c r="C10" s="16">
        <v>0.45454545454545453</v>
      </c>
      <c r="D10" s="16">
        <v>0.54545454545454541</v>
      </c>
      <c r="E10" s="16">
        <v>0.45454545454545453</v>
      </c>
    </row>
    <row r="11" spans="1:5" x14ac:dyDescent="0.25">
      <c r="A11" s="15" t="s">
        <v>11</v>
      </c>
      <c r="B11" s="16">
        <v>0.9285714285714286</v>
      </c>
      <c r="C11" s="16">
        <v>0.8571428571428571</v>
      </c>
      <c r="D11" s="16">
        <v>0.9285714285714286</v>
      </c>
      <c r="E11" s="16">
        <v>0.8928571428571429</v>
      </c>
    </row>
    <row r="12" spans="1:5" x14ac:dyDescent="0.25">
      <c r="A12" s="15" t="s">
        <v>7</v>
      </c>
      <c r="B12" s="16">
        <v>0.70588235294117652</v>
      </c>
      <c r="C12" s="16">
        <v>0.70588235294117652</v>
      </c>
      <c r="D12" s="16">
        <v>0.76470588235294112</v>
      </c>
      <c r="E12" s="16">
        <v>0.70588235294117652</v>
      </c>
    </row>
    <row r="13" spans="1:5" x14ac:dyDescent="0.25">
      <c r="A13" s="15" t="s">
        <v>1</v>
      </c>
      <c r="B13" s="16">
        <v>0.7</v>
      </c>
      <c r="C13" s="16">
        <v>0.73333333333333328</v>
      </c>
      <c r="D13" s="16">
        <v>0.7</v>
      </c>
      <c r="E13" s="16">
        <v>0.76666666666666672</v>
      </c>
    </row>
    <row r="14" spans="1:5" x14ac:dyDescent="0.25">
      <c r="A14" s="15" t="s">
        <v>3</v>
      </c>
      <c r="B14" s="16">
        <v>0.5</v>
      </c>
      <c r="C14" s="16">
        <v>1</v>
      </c>
      <c r="D14" s="16">
        <v>0.5</v>
      </c>
      <c r="E14" s="16">
        <v>1</v>
      </c>
    </row>
    <row r="16" spans="1:5" s="23" customFormat="1" ht="45" x14ac:dyDescent="0.25">
      <c r="A16" s="22" t="s">
        <v>25</v>
      </c>
      <c r="B16" s="22" t="s">
        <v>31</v>
      </c>
      <c r="C16" s="22" t="s">
        <v>32</v>
      </c>
    </row>
    <row r="17" spans="1:3" x14ac:dyDescent="0.25">
      <c r="A17" s="15" t="s">
        <v>10</v>
      </c>
      <c r="B17" s="16">
        <v>0.7</v>
      </c>
      <c r="C17" s="16">
        <v>0.66666666666666674</v>
      </c>
    </row>
    <row r="18" spans="1:3" x14ac:dyDescent="0.25">
      <c r="A18" s="15" t="s">
        <v>14</v>
      </c>
      <c r="B18" s="16">
        <v>0.7</v>
      </c>
      <c r="C18" s="16">
        <v>0.75</v>
      </c>
    </row>
    <row r="19" spans="1:3" x14ac:dyDescent="0.25">
      <c r="A19" s="15" t="s">
        <v>8</v>
      </c>
      <c r="B19" s="16">
        <v>0.7</v>
      </c>
      <c r="C19" s="16">
        <v>1</v>
      </c>
    </row>
    <row r="20" spans="1:3" x14ac:dyDescent="0.25">
      <c r="A20" s="15" t="s">
        <v>13</v>
      </c>
      <c r="B20" s="16">
        <v>0.7</v>
      </c>
      <c r="C20" s="16">
        <v>1</v>
      </c>
    </row>
    <row r="21" spans="1:3" x14ac:dyDescent="0.25">
      <c r="A21" s="15" t="s">
        <v>9</v>
      </c>
      <c r="B21" s="16">
        <v>0.7</v>
      </c>
      <c r="C21" s="16">
        <v>1</v>
      </c>
    </row>
    <row r="22" spans="1:3" x14ac:dyDescent="0.25">
      <c r="A22" s="15" t="s">
        <v>5</v>
      </c>
      <c r="B22" s="16">
        <v>0.7</v>
      </c>
      <c r="C22" s="16">
        <v>0.5</v>
      </c>
    </row>
    <row r="23" spans="1:3" x14ac:dyDescent="0.25">
      <c r="A23" s="15" t="s">
        <v>2</v>
      </c>
      <c r="B23" s="16">
        <v>0.7</v>
      </c>
      <c r="C23" s="16">
        <v>0.375</v>
      </c>
    </row>
    <row r="24" spans="1:3" x14ac:dyDescent="0.25">
      <c r="A24" s="15" t="s">
        <v>4</v>
      </c>
      <c r="B24" s="16">
        <v>0.7</v>
      </c>
      <c r="C24" s="16">
        <v>0.78333333333333321</v>
      </c>
    </row>
    <row r="25" spans="1:3" x14ac:dyDescent="0.25">
      <c r="A25" s="15" t="s">
        <v>6</v>
      </c>
      <c r="B25" s="16">
        <v>0.7</v>
      </c>
      <c r="C25" s="16">
        <v>0.5</v>
      </c>
    </row>
    <row r="26" spans="1:3" x14ac:dyDescent="0.25">
      <c r="A26" s="15" t="s">
        <v>11</v>
      </c>
      <c r="B26" s="16">
        <v>0.7</v>
      </c>
      <c r="C26" s="16">
        <v>0.9017857142857143</v>
      </c>
    </row>
    <row r="27" spans="1:3" x14ac:dyDescent="0.25">
      <c r="A27" s="15" t="s">
        <v>7</v>
      </c>
      <c r="B27" s="16">
        <v>0.7</v>
      </c>
      <c r="C27" s="16">
        <v>0.72058823529411775</v>
      </c>
    </row>
    <row r="28" spans="1:3" x14ac:dyDescent="0.25">
      <c r="A28" s="15" t="s">
        <v>1</v>
      </c>
      <c r="B28" s="16">
        <v>0.7</v>
      </c>
      <c r="C28" s="16">
        <v>0.72499999999999987</v>
      </c>
    </row>
    <row r="29" spans="1:3" x14ac:dyDescent="0.25">
      <c r="A29" s="15" t="s">
        <v>3</v>
      </c>
      <c r="B29" s="16">
        <v>0.7</v>
      </c>
      <c r="C29" s="16">
        <v>0.75</v>
      </c>
    </row>
    <row r="31" spans="1:3" x14ac:dyDescent="0.25">
      <c r="A31" s="13" t="s">
        <v>25</v>
      </c>
      <c r="B31" s="13" t="s">
        <v>33</v>
      </c>
    </row>
    <row r="32" spans="1:3" x14ac:dyDescent="0.25">
      <c r="A32" s="15" t="s">
        <v>10</v>
      </c>
      <c r="B32" s="16">
        <v>4.4444444444444446E-2</v>
      </c>
    </row>
    <row r="33" spans="1:2" x14ac:dyDescent="0.25">
      <c r="A33" s="15" t="s">
        <v>14</v>
      </c>
      <c r="B33" s="16">
        <v>2.9629629629629631E-2</v>
      </c>
    </row>
    <row r="34" spans="1:2" x14ac:dyDescent="0.25">
      <c r="A34" s="15" t="s">
        <v>8</v>
      </c>
      <c r="B34" s="16">
        <v>7.4074074074074077E-3</v>
      </c>
    </row>
    <row r="35" spans="1:2" x14ac:dyDescent="0.25">
      <c r="A35" s="15" t="s">
        <v>13</v>
      </c>
      <c r="B35" s="16">
        <v>1.4814814814814815E-2</v>
      </c>
    </row>
    <row r="36" spans="1:2" x14ac:dyDescent="0.25">
      <c r="A36" s="15" t="s">
        <v>9</v>
      </c>
      <c r="B36" s="16">
        <v>1.4814814814814815E-2</v>
      </c>
    </row>
    <row r="37" spans="1:2" x14ac:dyDescent="0.25">
      <c r="A37" s="15" t="s">
        <v>5</v>
      </c>
      <c r="B37" s="16">
        <v>7.4074074074074077E-3</v>
      </c>
    </row>
    <row r="38" spans="1:2" x14ac:dyDescent="0.25">
      <c r="A38" s="15" t="s">
        <v>2</v>
      </c>
      <c r="B38" s="16">
        <v>0.11851851851851852</v>
      </c>
    </row>
    <row r="39" spans="1:2" x14ac:dyDescent="0.25">
      <c r="A39" s="15" t="s">
        <v>4</v>
      </c>
      <c r="B39" s="16">
        <v>0.1111111111111111</v>
      </c>
    </row>
    <row r="40" spans="1:2" x14ac:dyDescent="0.25">
      <c r="A40" s="15" t="s">
        <v>6</v>
      </c>
      <c r="B40" s="16">
        <v>8.1481481481481488E-2</v>
      </c>
    </row>
    <row r="41" spans="1:2" x14ac:dyDescent="0.25">
      <c r="A41" s="15" t="s">
        <v>11</v>
      </c>
      <c r="B41" s="16">
        <v>0.2074074074074074</v>
      </c>
    </row>
    <row r="42" spans="1:2" x14ac:dyDescent="0.25">
      <c r="A42" s="15" t="s">
        <v>7</v>
      </c>
      <c r="B42" s="16">
        <v>0.12592592592592591</v>
      </c>
    </row>
    <row r="43" spans="1:2" x14ac:dyDescent="0.25">
      <c r="A43" s="15" t="s">
        <v>1</v>
      </c>
      <c r="B43" s="16">
        <v>0.22222222222222221</v>
      </c>
    </row>
    <row r="44" spans="1:2" x14ac:dyDescent="0.25">
      <c r="A44" s="15" t="s">
        <v>3</v>
      </c>
      <c r="B44" s="16">
        <v>1.4814814814814815E-2</v>
      </c>
    </row>
    <row r="45" spans="1:2" x14ac:dyDescent="0.25">
      <c r="B45" s="17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showGridLines="0" showRowColHeaders="0" tabSelected="1" zoomScale="90" zoomScaleNormal="90" workbookViewId="0">
      <selection activeCell="C5" sqref="C5:M5"/>
    </sheetView>
  </sheetViews>
  <sheetFormatPr defaultRowHeight="16.5" x14ac:dyDescent="0.3"/>
  <cols>
    <col min="1" max="8" width="20.7109375" style="18" customWidth="1"/>
    <col min="9" max="12" width="9.140625" style="18"/>
    <col min="13" max="13" width="6.28515625" style="18" customWidth="1"/>
    <col min="14" max="21" width="9.140625" style="18"/>
    <col min="22" max="22" width="2.140625" style="18" customWidth="1"/>
    <col min="23" max="16384" width="9.140625" style="18"/>
  </cols>
  <sheetData>
    <row r="1" spans="1:22" ht="56.25" customHeight="1" x14ac:dyDescent="0.3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24"/>
      <c r="O1" s="24"/>
      <c r="P1" s="24"/>
      <c r="Q1" s="24"/>
      <c r="R1" s="24"/>
      <c r="S1" s="24"/>
      <c r="T1" s="24"/>
      <c r="U1" s="24"/>
      <c r="V1" s="24"/>
    </row>
    <row r="2" spans="1:22" s="19" customFormat="1" ht="30.75" customHeight="1" x14ac:dyDescent="0.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22" s="19" customFormat="1" ht="6" customHeight="1" x14ac:dyDescent="0.3">
      <c r="A3" s="20"/>
      <c r="B3" s="20"/>
    </row>
    <row r="4" spans="1:22" s="19" customFormat="1" ht="20.100000000000001" customHeight="1" x14ac:dyDescent="0.3">
      <c r="A4" s="41"/>
      <c r="B4" s="41" t="s">
        <v>34</v>
      </c>
      <c r="C4" s="45" t="s">
        <v>35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22" s="21" customFormat="1" ht="20.100000000000001" customHeight="1" x14ac:dyDescent="0.25">
      <c r="A5" s="41"/>
      <c r="B5" s="41"/>
      <c r="C5" s="39" t="s">
        <v>36</v>
      </c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22" s="21" customFormat="1" ht="20.100000000000001" customHeight="1" x14ac:dyDescent="0.25">
      <c r="A6" s="41"/>
      <c r="B6" s="41"/>
      <c r="C6" s="39" t="s">
        <v>37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22" s="21" customFormat="1" ht="20.100000000000001" customHeight="1" x14ac:dyDescent="0.3">
      <c r="A7" s="18"/>
      <c r="B7" s="18"/>
      <c r="C7" s="39" t="s">
        <v>40</v>
      </c>
      <c r="D7" s="40"/>
      <c r="E7" s="40"/>
      <c r="F7" s="40"/>
      <c r="G7" s="40"/>
      <c r="H7" s="40"/>
      <c r="I7" s="40"/>
      <c r="J7" s="40"/>
      <c r="K7" s="40"/>
      <c r="L7" s="40"/>
      <c r="M7" s="40"/>
    </row>
  </sheetData>
  <mergeCells count="8">
    <mergeCell ref="C7:M7"/>
    <mergeCell ref="A4:A6"/>
    <mergeCell ref="A1:M1"/>
    <mergeCell ref="A2:M2"/>
    <mergeCell ref="B4:B6"/>
    <mergeCell ref="C4:M4"/>
    <mergeCell ref="C5:M5"/>
    <mergeCell ref="C6:M6"/>
  </mergeCells>
  <hyperlinks>
    <hyperlink ref="C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GERAL</vt:lpstr>
      <vt:lpstr>BASE ESTATIST</vt:lpstr>
      <vt:lpstr>TAB DINAM</vt:lpstr>
      <vt:lpstr>DASHBOARD</vt:lpstr>
      <vt:lpstr>GERAL!Titulos_de_impressao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</dc:creator>
  <cp:lastModifiedBy>ariadnefaria15@outlook.com</cp:lastModifiedBy>
  <cp:lastPrinted>2022-07-06T14:30:50Z</cp:lastPrinted>
  <dcterms:created xsi:type="dcterms:W3CDTF">2022-04-06T19:01:39Z</dcterms:created>
  <dcterms:modified xsi:type="dcterms:W3CDTF">2022-08-02T12:06:22Z</dcterms:modified>
</cp:coreProperties>
</file>